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3666" windowHeight="11492" tabRatio="682" activeTab="1"/>
  </bookViews>
  <sheets>
    <sheet name="INDICE" sheetId="1" r:id="rId1"/>
    <sheet name="Novedades" sheetId="2" r:id="rId2"/>
    <sheet name="CUADRO 1.1" sheetId="3" r:id="rId3"/>
    <sheet name="CUADRO 1,2" sheetId="4" r:id="rId4"/>
    <sheet name="CUADRO 1,3" sheetId="5" r:id="rId5"/>
    <sheet name="CUADRO 1,4" sheetId="6" r:id="rId6"/>
    <sheet name="CUADRO 1.5" sheetId="7" r:id="rId7"/>
    <sheet name="CUADRO 1.6" sheetId="8" r:id="rId8"/>
    <sheet name="CUADRO 1.6 B" sheetId="9" r:id="rId9"/>
    <sheet name="CUADRO 1,7" sheetId="10" r:id="rId10"/>
    <sheet name="CUADRO 1,8" sheetId="11" r:id="rId11"/>
    <sheet name="CUADRO 1.8 B" sheetId="12" r:id="rId12"/>
    <sheet name="CUADRO 1.8 C" sheetId="13" r:id="rId13"/>
    <sheet name="CUADRO 1,9" sheetId="14" r:id="rId14"/>
    <sheet name="CUADRO 1.9 B" sheetId="15" r:id="rId15"/>
    <sheet name="CUADRO 1.9C" sheetId="16" r:id="rId16"/>
    <sheet name="CUADRO 1.10" sheetId="17" r:id="rId17"/>
    <sheet name="CUADRO 1.11" sheetId="18" r:id="rId18"/>
    <sheet name="CUADRO 1.12" sheetId="19" r:id="rId19"/>
    <sheet name="CUADRO 1.13" sheetId="20" r:id="rId20"/>
    <sheet name="Hoja1" sheetId="21" r:id="rId21"/>
    <sheet name="Hoja2" sheetId="22" r:id="rId22"/>
    <sheet name="Hoja3" sheetId="23" r:id="rId23"/>
  </sheets>
  <definedNames>
    <definedName name="_Regression_Int" localSheetId="2" hidden="1">1</definedName>
    <definedName name="A_impresión_IM" localSheetId="2">'CUADRO 1.1'!$A$12:$M$20</definedName>
    <definedName name="_xlnm.Print_Area" localSheetId="2">'CUADRO 1.1'!$A$1:$M$45</definedName>
    <definedName name="_xlnm.Print_Area" localSheetId="16">'CUADRO 1.10'!$A$3:$Q$44</definedName>
    <definedName name="_xlnm.Print_Area" localSheetId="17">'CUADRO 1.11'!$A$3:$Q$42</definedName>
    <definedName name="_xlnm.Print_Area" localSheetId="18">'CUADRO 1.12'!$A$3:$Q$23</definedName>
    <definedName name="_xlnm.Print_Area" localSheetId="19">'CUADRO 1.13'!$A$3:$Q$12</definedName>
    <definedName name="_xlnm.Print_Area" localSheetId="8">'CUADRO 1.6 B'!$A$3:$I$59</definedName>
    <definedName name="_xlnm.Print_Area" localSheetId="11">'CUADRO 1.8 B'!$A$3:$Q$40</definedName>
    <definedName name="_xlnm.Print_Area" localSheetId="12">'CUADRO 1.8 C'!$A$3:$Q$53</definedName>
    <definedName name="_xlnm.Print_Area" localSheetId="14">'CUADRO 1.9 B'!$A$3:$Q$41</definedName>
    <definedName name="_xlnm.Print_Area" localSheetId="15">'CUADRO 1.9C'!$A$3:$Q$58</definedName>
    <definedName name="PAX_NACIONAL" localSheetId="4">'CUADRO 1,3'!$A$5:$H$19</definedName>
    <definedName name="PAX_NACIONAL" localSheetId="5">'CUADRO 1,4'!$A$5:$N$33</definedName>
    <definedName name="PAX_NACIONAL" localSheetId="9">'CUADRO 1,7'!$A$5:$H$37</definedName>
    <definedName name="PAX_NACIONAL" localSheetId="10">'CUADRO 1,8'!$A$5:$H$63</definedName>
    <definedName name="PAX_NACIONAL" localSheetId="13">'CUADRO 1,9'!$A$5:$H$49</definedName>
    <definedName name="PAX_NACIONAL" localSheetId="16">'CUADRO 1.10'!$A$5:$N$43</definedName>
    <definedName name="PAX_NACIONAL" localSheetId="17">'CUADRO 1.11'!$A$5:$N$42</definedName>
    <definedName name="PAX_NACIONAL" localSheetId="18">'CUADRO 1.12'!$A$5:$N$22</definedName>
    <definedName name="PAX_NACIONAL" localSheetId="19">'CUADRO 1.13'!$A$5:$N$12</definedName>
    <definedName name="PAX_NACIONAL" localSheetId="6">'CUADRO 1.5'!$A$5:$N$38</definedName>
    <definedName name="PAX_NACIONAL" localSheetId="7">'CUADRO 1.6'!$A$5:$H$58</definedName>
    <definedName name="PAX_NACIONAL" localSheetId="8">'CUADRO 1.6 B'!$A$5:$H$58</definedName>
    <definedName name="PAX_NACIONAL" localSheetId="11">'CUADRO 1.8 B'!$A$5:$N$37</definedName>
    <definedName name="PAX_NACIONAL" localSheetId="12">'CUADRO 1.8 C'!$A$5:$N$50</definedName>
    <definedName name="PAX_NACIONAL" localSheetId="14">'CUADRO 1.9 B'!$A$5:$N$38</definedName>
    <definedName name="PAX_NACIONAL" localSheetId="15">'CUADRO 1.9C'!$A$5:$N$55</definedName>
    <definedName name="PAX_NACIONAL">'CUADRO 1,2'!$A$5:$H$13</definedName>
    <definedName name="_xlnm.Print_Titles" localSheetId="2">'CUADRO 1.1'!$4:$11</definedName>
    <definedName name="Títulos_a_imprimir_IM" localSheetId="2">'CUADRO 1.1'!$4:$11</definedName>
  </definedNames>
  <calcPr fullCalcOnLoad="1"/>
</workbook>
</file>

<file path=xl/sharedStrings.xml><?xml version="1.0" encoding="utf-8"?>
<sst xmlns="http://schemas.openxmlformats.org/spreadsheetml/2006/main" count="1064" uniqueCount="376">
  <si>
    <t>Fuente: Empresas Aéreas Archivo Origen-Destino</t>
  </si>
  <si>
    <t>Información provisional. Carga y Correo en Toneladas</t>
  </si>
  <si>
    <t>Ene - Nov 2010 / Ene - Nov 2009</t>
  </si>
  <si>
    <t>Variación Acumulada %</t>
  </si>
  <si>
    <t>Nov 2010 - Nov 2009</t>
  </si>
  <si>
    <t>Variación Mensual %</t>
  </si>
  <si>
    <t>Ene- Nov 2010</t>
  </si>
  <si>
    <t>Ene- Nov 2009</t>
  </si>
  <si>
    <t>Información acumulada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</si>
  <si>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</si>
  <si>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</si>
  <si>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</si>
  <si>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</si>
  <si>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</si>
  <si>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</si>
  <si>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</si>
  <si>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</si>
  <si>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Marzo</t>
  </si>
  <si>
    <t>Febrero</t>
  </si>
  <si>
    <t>Enero</t>
  </si>
  <si>
    <t>Diciembre</t>
  </si>
  <si>
    <t>Total</t>
  </si>
  <si>
    <t>Llegada</t>
  </si>
  <si>
    <t>Salida</t>
  </si>
  <si>
    <t>Llegados</t>
  </si>
  <si>
    <t>Salidos</t>
  </si>
  <si>
    <t xml:space="preserve"> </t>
  </si>
  <si>
    <t>Carga + Correo</t>
  </si>
  <si>
    <t>Pasajeros</t>
  </si>
  <si>
    <t>Correo</t>
  </si>
  <si>
    <t>Carga</t>
  </si>
  <si>
    <t>PERIODO</t>
  </si>
  <si>
    <t>TOTAL</t>
  </si>
  <si>
    <t>I N T E R N A C I O N A L</t>
  </si>
  <si>
    <t xml:space="preserve">   N A C I O N A L</t>
  </si>
  <si>
    <t>Cuadro 1.1 Comportamiento del transporte aéreo regular - Pasajeros y carga</t>
  </si>
  <si>
    <t>Ir al Indice</t>
  </si>
  <si>
    <t>Fuente: Empresas Aéreas Archivo Origen-Destino.  *: Variación superior al 500%</t>
  </si>
  <si>
    <t xml:space="preserve">Información provisional. </t>
  </si>
  <si>
    <t>SAM</t>
  </si>
  <si>
    <t>Aer. Antioquia</t>
  </si>
  <si>
    <t>Easy Fly</t>
  </si>
  <si>
    <t>Satena</t>
  </si>
  <si>
    <t>Aerorepublica</t>
  </si>
  <si>
    <t>Aires</t>
  </si>
  <si>
    <t>Avianca</t>
  </si>
  <si>
    <t>% Var.</t>
  </si>
  <si>
    <t>Ene - Nov 2009</t>
  </si>
  <si>
    <t>% PART</t>
  </si>
  <si>
    <t>Ene - Nov 2010</t>
  </si>
  <si>
    <t>Noviembre 2009</t>
  </si>
  <si>
    <t>Noviembre 2010</t>
  </si>
  <si>
    <t>Comparativo acumulado</t>
  </si>
  <si>
    <t>Comparativo mensual</t>
  </si>
  <si>
    <t>EMPRESA</t>
  </si>
  <si>
    <t>Cuadro 1.2 Pasajeros nacionales por empresa</t>
  </si>
  <si>
    <t>Fuente: Empresas Aéreas</t>
  </si>
  <si>
    <t>Información provisional. Carga en toneladas</t>
  </si>
  <si>
    <t>Otras</t>
  </si>
  <si>
    <t>Tampa</t>
  </si>
  <si>
    <t>Sadelca</t>
  </si>
  <si>
    <t>Air Colombia</t>
  </si>
  <si>
    <t>Selva</t>
  </si>
  <si>
    <t>LAS</t>
  </si>
  <si>
    <t>CV Cargo</t>
  </si>
  <si>
    <t>Aerosucre</t>
  </si>
  <si>
    <t>Cuadro 1.3 Carga nacional por empresa</t>
  </si>
  <si>
    <t>Información provisional. *: Variación superior a 500%.</t>
  </si>
  <si>
    <t>Cubana</t>
  </si>
  <si>
    <t>Dutch Antilles</t>
  </si>
  <si>
    <t>Tame</t>
  </si>
  <si>
    <t>Ocean Air</t>
  </si>
  <si>
    <t>Air Canada</t>
  </si>
  <si>
    <t>VRG Lineas Aereas</t>
  </si>
  <si>
    <t>Aerol. Argentinas</t>
  </si>
  <si>
    <t>Aeromexico</t>
  </si>
  <si>
    <t>Jetblue</t>
  </si>
  <si>
    <t>Lufthansa</t>
  </si>
  <si>
    <t>Lacsa</t>
  </si>
  <si>
    <t>Delta</t>
  </si>
  <si>
    <t>Lan Chile</t>
  </si>
  <si>
    <t>Air France</t>
  </si>
  <si>
    <t>Continental</t>
  </si>
  <si>
    <t>Lan Peru</t>
  </si>
  <si>
    <t>Taca</t>
  </si>
  <si>
    <t>Spirit Airlines</t>
  </si>
  <si>
    <t>Aerogal</t>
  </si>
  <si>
    <t>Iberia</t>
  </si>
  <si>
    <t>Copa</t>
  </si>
  <si>
    <t>American</t>
  </si>
  <si>
    <t>Aerolínea</t>
  </si>
  <si>
    <t>Cuadro 1.4 Pasajeros internacionales por empresa</t>
  </si>
  <si>
    <t xml:space="preserve">Información provisional. *: Variación superior a 500%.  </t>
  </si>
  <si>
    <t>Cargolux</t>
  </si>
  <si>
    <t>Fedex</t>
  </si>
  <si>
    <t>Mas Air</t>
  </si>
  <si>
    <t>Florida West</t>
  </si>
  <si>
    <t>Absa</t>
  </si>
  <si>
    <t>Ups</t>
  </si>
  <si>
    <t>Martinair</t>
  </si>
  <si>
    <t>Centurion</t>
  </si>
  <si>
    <t>Linea A. Carguera de Col</t>
  </si>
  <si>
    <t>Cuadro 1.5 Carga internacional por empresa</t>
  </si>
  <si>
    <t>Información provisional . Fuente: Empresas Aéreas Archivo Origen-Destino</t>
  </si>
  <si>
    <t>OTRAS</t>
  </si>
  <si>
    <t>ADZ-PVA-ADZ</t>
  </si>
  <si>
    <t>ADZ-PEI-ADZ</t>
  </si>
  <si>
    <t>EOH-BAQ-EOH</t>
  </si>
  <si>
    <t>ADZ-BGA-ADZ</t>
  </si>
  <si>
    <t>CLO-TCO-CLO</t>
  </si>
  <si>
    <t>BOG-VVC-BOG</t>
  </si>
  <si>
    <t>CAQ-EOH-CAQ</t>
  </si>
  <si>
    <t>CLO-PSO-CLO</t>
  </si>
  <si>
    <t>BOG-RCH-BOG</t>
  </si>
  <si>
    <t>BOG-CZU-BOG</t>
  </si>
  <si>
    <t>BOG-FLA-BOG</t>
  </si>
  <si>
    <t>CTG-BGA-CTG</t>
  </si>
  <si>
    <t>SMR-CLO-SMR</t>
  </si>
  <si>
    <t>BOG-UIB-BOG</t>
  </si>
  <si>
    <t>ADZ-CTG-ADZ</t>
  </si>
  <si>
    <t>BOG-PPN-BOG</t>
  </si>
  <si>
    <t>CTG-PEI-CTG</t>
  </si>
  <si>
    <t>MDE-SMR-MDE</t>
  </si>
  <si>
    <t>EOH-PEI-EOH</t>
  </si>
  <si>
    <t>CLO-BAQ-CLO</t>
  </si>
  <si>
    <t>BOG-IBE-BOG</t>
  </si>
  <si>
    <t>BOG-AUC-BOG</t>
  </si>
  <si>
    <t>ADZ-MDE-ADZ</t>
  </si>
  <si>
    <t>CUC-BGA-CUC</t>
  </si>
  <si>
    <t>ADZ-CLO-ADZ</t>
  </si>
  <si>
    <t>EOH-MTR-EOH</t>
  </si>
  <si>
    <t>BOG-LET-BOG</t>
  </si>
  <si>
    <t>BAQ-MDE-BAQ</t>
  </si>
  <si>
    <t>BOG-PSO-BOG</t>
  </si>
  <si>
    <t>CLO-CTG-CLO</t>
  </si>
  <si>
    <t>BOG-MZL-BOG</t>
  </si>
  <si>
    <t>BOG-EOH-BOG</t>
  </si>
  <si>
    <t>EOH-UIB-EOH</t>
  </si>
  <si>
    <t>BOG-EJA-BOG</t>
  </si>
  <si>
    <t>BOG-AXM-BOG</t>
  </si>
  <si>
    <t>APO-EOH-APO</t>
  </si>
  <si>
    <t>CTG-MDE-CTG</t>
  </si>
  <si>
    <t>BOG-NVA-BOG</t>
  </si>
  <si>
    <t>CLO-MDE-CLO</t>
  </si>
  <si>
    <t>BOG-EYP-BOG</t>
  </si>
  <si>
    <t>BOG-VUP-BOG</t>
  </si>
  <si>
    <t>BOG-ADZ-BOG</t>
  </si>
  <si>
    <t>BOG-MTR-BOG</t>
  </si>
  <si>
    <t>BOG-PEI-BOG</t>
  </si>
  <si>
    <t>BOG-CUC-BOG</t>
  </si>
  <si>
    <t>BOG-SMR-BOG</t>
  </si>
  <si>
    <t>BOG-BGA-BOG</t>
  </si>
  <si>
    <t>BOG-BAQ-BOG</t>
  </si>
  <si>
    <t>BOG-CTG-BOG</t>
  </si>
  <si>
    <t>BOG-CLO-BOG</t>
  </si>
  <si>
    <t>BOG-MDE-BOG</t>
  </si>
  <si>
    <t xml:space="preserve">TOTAL </t>
  </si>
  <si>
    <t>RUTA</t>
  </si>
  <si>
    <t>Cuadro 1.6 Pasajeros nacionales por principales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</si>
  <si>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</si>
  <si>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OTRAS RUTAS</t>
  </si>
  <si>
    <t>RUTA - EMPRESA</t>
  </si>
  <si>
    <t>Cuadro 1.6B Pasajeros nacionales - Rutas troncales por empresa</t>
  </si>
  <si>
    <t>Carga en toneladas.</t>
  </si>
  <si>
    <t>Información provisional. Fuente: Empresas Aéreas. *: Variación superior al 500%.</t>
  </si>
  <si>
    <t>BOG-MVP-BOG</t>
  </si>
  <si>
    <t>Cuadro 1.7 Carga nacional por principales rutas</t>
  </si>
  <si>
    <t>Información provisional. *: Variación superior a 500%. Fuente: Empresas Aéreas archivo Origen-Destino</t>
  </si>
  <si>
    <t>OTROS MERCADOS</t>
  </si>
  <si>
    <t>MDE-CUR-MDE</t>
  </si>
  <si>
    <t>MDE-AUA-MDE</t>
  </si>
  <si>
    <t>BOG-HAV-BOG</t>
  </si>
  <si>
    <t>BOG-CUR-BOG</t>
  </si>
  <si>
    <t>BOG-AUA-BOG</t>
  </si>
  <si>
    <t>ISLAS CARIBE</t>
  </si>
  <si>
    <t>BOG-SDQ-BOG</t>
  </si>
  <si>
    <t>BAQ-PTY-BAQ</t>
  </si>
  <si>
    <t>BOG-SJO-BOG</t>
  </si>
  <si>
    <t>CLO-PTY-CLO</t>
  </si>
  <si>
    <t>MDE-PTY-MDE</t>
  </si>
  <si>
    <t>BOG-MEX-BOG</t>
  </si>
  <si>
    <t>BOG-PTY-BOG</t>
  </si>
  <si>
    <t>CENTRO AMERICA</t>
  </si>
  <si>
    <t>CLO-BCN-CLO</t>
  </si>
  <si>
    <t>BOG-BCN-BOG</t>
  </si>
  <si>
    <t>PEI-MAD-PEI</t>
  </si>
  <si>
    <t>MDE-MAD-MDE</t>
  </si>
  <si>
    <t>CLO-MAD-CLO</t>
  </si>
  <si>
    <t>BOG-FRA-BOG</t>
  </si>
  <si>
    <t>BOG-CDG-BOG</t>
  </si>
  <si>
    <t>BOG-MAD-BOG</t>
  </si>
  <si>
    <t>EUROPA</t>
  </si>
  <si>
    <t>CLO-UIO-CLO</t>
  </si>
  <si>
    <t>MDE-CCS-MDE</t>
  </si>
  <si>
    <t>BOG-GRU-BOG</t>
  </si>
  <si>
    <t>MDE-LIM-MDE</t>
  </si>
  <si>
    <t>MDE-UIO-MDE</t>
  </si>
  <si>
    <t>BOG-GYE-BOG</t>
  </si>
  <si>
    <t>BOG-SCL-BOG</t>
  </si>
  <si>
    <t>BOG-SAO-BOG</t>
  </si>
  <si>
    <t>BOG-BUE-BOG</t>
  </si>
  <si>
    <t>BOG-CCS-BOG</t>
  </si>
  <si>
    <t>BOG-UIO-BOG</t>
  </si>
  <si>
    <t>BOG-LIM-BOG</t>
  </si>
  <si>
    <t>SURAMERICA</t>
  </si>
  <si>
    <t>AXM-FLL-AXM</t>
  </si>
  <si>
    <t>MDE-NYC-MDE</t>
  </si>
  <si>
    <t>BOG-LAX-BOG</t>
  </si>
  <si>
    <t>BOG-YYZ-BOG</t>
  </si>
  <si>
    <t>CTG-FLL-CTG</t>
  </si>
  <si>
    <t>BOG-ATL-BOG</t>
  </si>
  <si>
    <t>BOG-ORL-BOG</t>
  </si>
  <si>
    <t>BAQ-MIA-BAQ</t>
  </si>
  <si>
    <t>MDE-FLL-MDE</t>
  </si>
  <si>
    <t>BOG-IAH-BOG</t>
  </si>
  <si>
    <t>CLO-MIA-CLO</t>
  </si>
  <si>
    <t>BOG-NYC-BOG</t>
  </si>
  <si>
    <t>MDE-MIA-MDE</t>
  </si>
  <si>
    <t>BOG-FLL-BOG</t>
  </si>
  <si>
    <t>BOG-MIA-BOG</t>
  </si>
  <si>
    <t>NORTE AMÉRICA</t>
  </si>
  <si>
    <t>MERCADO - RUTA</t>
  </si>
  <si>
    <t>Cuadro 1.8 Pasajeros internacionales por principales rutas</t>
  </si>
  <si>
    <t xml:space="preserve">Información provisional. *: Variación superior a 500%   </t>
  </si>
  <si>
    <t>OTROS</t>
  </si>
  <si>
    <t>CUBA</t>
  </si>
  <si>
    <t>ANTILLAS HOLANDESAS</t>
  </si>
  <si>
    <t>HONDURAS</t>
  </si>
  <si>
    <t>GUATEMALA</t>
  </si>
  <si>
    <t>REPUBLICA DOMINICANA</t>
  </si>
  <si>
    <t>EL SALVADOR</t>
  </si>
  <si>
    <t>COSTA RICA</t>
  </si>
  <si>
    <t>MEXICO</t>
  </si>
  <si>
    <t>PANAMA</t>
  </si>
  <si>
    <t>CENTRO AMÉRICA</t>
  </si>
  <si>
    <t>ALEMANIA</t>
  </si>
  <si>
    <t>FRANCIA</t>
  </si>
  <si>
    <t>ESPAÑA</t>
  </si>
  <si>
    <t>CHILE</t>
  </si>
  <si>
    <t>BRASIL</t>
  </si>
  <si>
    <t>ARGENTINA</t>
  </si>
  <si>
    <t>VENEZUELA</t>
  </si>
  <si>
    <t>PERU</t>
  </si>
  <si>
    <t>ECUADOR</t>
  </si>
  <si>
    <t>PUERTO RICO</t>
  </si>
  <si>
    <t>CANADA</t>
  </si>
  <si>
    <t>ESTADOS UNIDOS</t>
  </si>
  <si>
    <t>NORTEAMÉRICA</t>
  </si>
  <si>
    <t>Enero - Noviembre 2009</t>
  </si>
  <si>
    <t>Enero - Noviembre 2010</t>
  </si>
  <si>
    <t>Continente - País</t>
  </si>
  <si>
    <t>Cuadro 1.8B Pasajeros Internacionales por Continente y País</t>
  </si>
  <si>
    <t>Continente - Empresa</t>
  </si>
  <si>
    <t>Cuadro 1.8C Pasajeros Internacionales por Continente y Empresa</t>
  </si>
  <si>
    <t>Fuente: Empresas Aéreas archivo Origen-Destino.</t>
  </si>
  <si>
    <t>Información provisional. Carga en toneladas. *: Variación superior a 500%.</t>
  </si>
  <si>
    <t>BOG-LUX-BOG</t>
  </si>
  <si>
    <t>BOG-AMS-BOG</t>
  </si>
  <si>
    <t>BOG-CPQ-BOG</t>
  </si>
  <si>
    <t>Cuadro 1.9 Carga internacional por principales rutas</t>
  </si>
  <si>
    <t>Información Provisional. *: Variación superior a 500%. Fuente: Empresas Aéreas. Carga en toneladas.</t>
  </si>
  <si>
    <t>BARBADOS</t>
  </si>
  <si>
    <t>INGLATERRA</t>
  </si>
  <si>
    <t>LUXEMBURGO</t>
  </si>
  <si>
    <t>HOLANDA</t>
  </si>
  <si>
    <t>PARAGUAY</t>
  </si>
  <si>
    <t>URUGUAY</t>
  </si>
  <si>
    <t>Cuadro 1.9B Carga Internacional por Continente y País</t>
  </si>
  <si>
    <t>Cuadro 1.9C Carga Internacional por Continente y Empresa</t>
  </si>
  <si>
    <t>No se incluyen pasajeros en tránsito ni pasajeros en conexión.</t>
  </si>
  <si>
    <t>Información provisional. Fuente: Empresas Aéreas Archivo Origen-Destino.</t>
  </si>
  <si>
    <t>PROVIDENCIA</t>
  </si>
  <si>
    <t>PUERTO INIRIDA</t>
  </si>
  <si>
    <t>PUERTO CARRENO</t>
  </si>
  <si>
    <t>CAUCASIA</t>
  </si>
  <si>
    <t>PUERTO ASIS</t>
  </si>
  <si>
    <t>TUMACO</t>
  </si>
  <si>
    <t>RIOHACHA</t>
  </si>
  <si>
    <t>VILLAVICENCIO</t>
  </si>
  <si>
    <t>FLORENCIA</t>
  </si>
  <si>
    <t>COROZAL</t>
  </si>
  <si>
    <t>POPAYAN</t>
  </si>
  <si>
    <t>ARAUCA - MUNICIPIO</t>
  </si>
  <si>
    <t>IBAGUE</t>
  </si>
  <si>
    <t>LETICIA</t>
  </si>
  <si>
    <t>BARRANCABERMEJA</t>
  </si>
  <si>
    <t>CAREPA</t>
  </si>
  <si>
    <t>MANIZALES</t>
  </si>
  <si>
    <t>PASTO</t>
  </si>
  <si>
    <t>ARMENIA</t>
  </si>
  <si>
    <t>QUIBDO</t>
  </si>
  <si>
    <t>EL YOPAL</t>
  </si>
  <si>
    <t>NEIVA</t>
  </si>
  <si>
    <t>VALLEDUPAR</t>
  </si>
  <si>
    <t>MONTERIA</t>
  </si>
  <si>
    <t>SAN ANDRES - ISLA</t>
  </si>
  <si>
    <t>PEREIRA</t>
  </si>
  <si>
    <t>CUCUTA</t>
  </si>
  <si>
    <t>SANTA MARTA</t>
  </si>
  <si>
    <t>MEDELLIN</t>
  </si>
  <si>
    <t>BUCARAMANGA</t>
  </si>
  <si>
    <t>BARRANQUILLA</t>
  </si>
  <si>
    <t>CARTAGENA</t>
  </si>
  <si>
    <t>CALI</t>
  </si>
  <si>
    <t>RIONEGRO - ANTIOQUIA</t>
  </si>
  <si>
    <t>BOGOTA</t>
  </si>
  <si>
    <t>AEROPUERTO</t>
  </si>
  <si>
    <t>Cuadro 1.10 Pasajeros Nacionales por Aeropuerto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</si>
  <si>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</si>
  <si>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</si>
  <si>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CALOTO</t>
  </si>
  <si>
    <t>CARURU</t>
  </si>
  <si>
    <t>GUAINIA (BARRANCO MINAS)</t>
  </si>
  <si>
    <t>LA URIBE</t>
  </si>
  <si>
    <t>MELGAR</t>
  </si>
  <si>
    <t>SOLANO</t>
  </si>
  <si>
    <t>LA MACARENA</t>
  </si>
  <si>
    <t>SAN JOSE DEL GUAVIARE</t>
  </si>
  <si>
    <t>MITU</t>
  </si>
  <si>
    <t>Cuadro 1.11 Carga Nacional por Aeropuerto</t>
  </si>
  <si>
    <t>Cuadro 1.12 Pasajeros Internacionales por Aeropuerto</t>
  </si>
  <si>
    <t>Nota: No incluye la carga en tránsito.</t>
  </si>
  <si>
    <t>Información provisional. Fuente: Empresas Aéreas Archivo Origen-Destino. Carga en toneladas.</t>
  </si>
  <si>
    <t>Cuadro 1.13 Carga Internacional por Aeropuerto</t>
  </si>
  <si>
    <t>Aeronáutica Civil de Colombia</t>
  </si>
  <si>
    <t>Oficina de Transporte Aéreo</t>
  </si>
  <si>
    <t>Grupo de Estudios Sectoriales</t>
  </si>
  <si>
    <t>Operación regular</t>
  </si>
  <si>
    <t xml:space="preserve">Indice </t>
  </si>
  <si>
    <t>Novedades</t>
  </si>
  <si>
    <t>Novedades importantes para la interpretación de la información.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</si>
  <si>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</si>
  <si>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</si>
  <si>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</si>
  <si>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</si>
  <si>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</si>
  <si>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</si>
  <si>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</si>
  <si>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</si>
  <si>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</si>
  <si>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</si>
  <si>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</si>
  <si>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</si>
  <si>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</si>
  <si>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</si>
  <si>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</si>
  <si>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</si>
  <si>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</si>
  <si>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</si>
  <si>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</si>
  <si>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</si>
  <si>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</si>
  <si>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</si>
  <si>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</si>
  <si>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</si>
  <si>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</si>
  <si>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</si>
  <si>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</si>
  <si>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</si>
  <si>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</si>
  <si>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</si>
  <si>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</si>
  <si>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</si>
  <si>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</si>
  <si>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</si>
  <si>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</si>
  <si>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</si>
  <si>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</si>
  <si>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</si>
  <si>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</si>
  <si>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</si>
  <si>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Noviembre 2010</t>
  </si>
  <si>
    <t>Novedades.:</t>
  </si>
  <si>
    <t>Inició operaciones en la Ruta Bogotá - Sao-Paulo - Bogotá, a partir mes de noviembre de 2010,</t>
  </si>
  <si>
    <t>Avianca - Sam</t>
  </si>
  <si>
    <t>A partir del mes de noviembre Avianca asumió la completamente operación de la aerolínea Sam, a la cual se le canceló el permiso de Operación.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</si>
</sst>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color indexed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b/>
      <sz val="9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sz val="9"/>
      <name val="Century Gothic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5"/>
      <name val="Century Gothic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sz val="10"/>
      <name val="Arial Unicode MS"/>
      <family val="2"/>
    </font>
    <font>
      <b/>
      <sz val="13"/>
      <color indexed="12"/>
      <name val="Century Gothic"/>
      <family val="2"/>
    </font>
    <font>
      <sz val="12"/>
      <color indexed="12"/>
      <name val="Century Gothic"/>
      <family val="2"/>
    </font>
    <font>
      <b/>
      <u val="single"/>
      <sz val="15"/>
      <color indexed="48"/>
      <name val="Arial"/>
      <family val="2"/>
    </font>
    <font>
      <sz val="13"/>
      <color indexed="12"/>
      <name val="Century Gothic"/>
      <family val="2"/>
    </font>
    <font>
      <sz val="11"/>
      <color indexed="12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9"/>
      <name val="Century Gothic"/>
      <family val="2"/>
    </font>
    <font>
      <b/>
      <sz val="10"/>
      <color indexed="49"/>
      <name val="Century Gothic"/>
      <family val="2"/>
    </font>
    <font>
      <b/>
      <sz val="10"/>
      <color indexed="56"/>
      <name val="Century Gothic"/>
      <family val="2"/>
    </font>
    <font>
      <b/>
      <sz val="10"/>
      <color indexed="3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0"/>
      <color indexed="56"/>
      <name val="Arial"/>
      <family val="2"/>
    </font>
    <font>
      <b/>
      <sz val="24"/>
      <color indexed="56"/>
      <name val="Arial"/>
      <family val="2"/>
    </font>
    <font>
      <b/>
      <sz val="19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u val="single"/>
      <sz val="20"/>
      <color indexed="16"/>
      <name val="Century Gothic"/>
      <family val="2"/>
    </font>
    <font>
      <sz val="10"/>
      <color indexed="56"/>
      <name val="Century Gothic"/>
      <family val="2"/>
    </font>
    <font>
      <b/>
      <sz val="12"/>
      <color indexed="56"/>
      <name val="Century Gothic"/>
      <family val="2"/>
    </font>
    <font>
      <sz val="13"/>
      <color indexed="56"/>
      <name val="Century Gothic"/>
      <family val="2"/>
    </font>
    <font>
      <sz val="11"/>
      <color indexed="56"/>
      <name val="Century Gothic"/>
      <family val="2"/>
    </font>
    <font>
      <b/>
      <sz val="17"/>
      <color indexed="56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2" tint="-0.4999699890613556"/>
      <name val="Century Gothic"/>
      <family val="2"/>
    </font>
    <font>
      <b/>
      <sz val="10"/>
      <color theme="8" tint="-0.24997000396251678"/>
      <name val="Century Gothic"/>
      <family val="2"/>
    </font>
    <font>
      <b/>
      <sz val="10"/>
      <color theme="3"/>
      <name val="Century Gothic"/>
      <family val="2"/>
    </font>
    <font>
      <b/>
      <sz val="10"/>
      <color theme="7" tint="-0.24997000396251678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rgb="FF002060"/>
      <name val="Arial"/>
      <family val="2"/>
    </font>
    <font>
      <b/>
      <sz val="19"/>
      <color rgb="FF002060"/>
      <name val="Arial"/>
      <family val="2"/>
    </font>
    <font>
      <b/>
      <sz val="20"/>
      <color rgb="FF002060"/>
      <name val="Arial"/>
      <family val="2"/>
    </font>
    <font>
      <b/>
      <sz val="18"/>
      <color rgb="FF002060"/>
      <name val="Arial"/>
      <family val="2"/>
    </font>
    <font>
      <b/>
      <u val="single"/>
      <sz val="20"/>
      <color theme="5" tint="-0.4999699890613556"/>
      <name val="Century Gothic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sz val="11"/>
      <color rgb="FF002060"/>
      <name val="Century Gothic"/>
      <family val="2"/>
    </font>
    <font>
      <b/>
      <sz val="17"/>
      <color rgb="FF002060"/>
      <name val="Century Gothic"/>
      <family val="2"/>
    </font>
    <font>
      <b/>
      <u val="single"/>
      <sz val="2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1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medium"/>
      <right style="medium"/>
      <top style="thick"/>
      <bottom style="double"/>
    </border>
    <border>
      <left style="thick"/>
      <right>
        <color indexed="63"/>
      </right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thin"/>
      <right style="thick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double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medium"/>
      <top style="thin"/>
      <bottom style="thick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5" fillId="29" borderId="1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99" fillId="0" borderId="0">
      <alignment/>
      <protection/>
    </xf>
    <xf numFmtId="0" fontId="29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0" fillId="21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94" fillId="0" borderId="8" applyNumberFormat="0" applyFill="0" applyAlignment="0" applyProtection="0"/>
    <xf numFmtId="0" fontId="106" fillId="0" borderId="9" applyNumberFormat="0" applyFill="0" applyAlignment="0" applyProtection="0"/>
  </cellStyleXfs>
  <cellXfs count="809">
    <xf numFmtId="0" fontId="0" fillId="0" borderId="0" xfId="0" applyFont="1" applyAlignment="1">
      <alignment/>
    </xf>
    <xf numFmtId="37" fontId="3" fillId="0" borderId="0" xfId="59" applyFont="1">
      <alignment/>
      <protection/>
    </xf>
    <xf numFmtId="4" fontId="3" fillId="0" borderId="0" xfId="59" applyNumberFormat="1" applyFont="1">
      <alignment/>
      <protection/>
    </xf>
    <xf numFmtId="37" fontId="3" fillId="0" borderId="0" xfId="59" applyFont="1" applyFill="1">
      <alignment/>
      <protection/>
    </xf>
    <xf numFmtId="2" fontId="3" fillId="0" borderId="0" xfId="59" applyNumberFormat="1" applyFont="1" applyFill="1">
      <alignment/>
      <protection/>
    </xf>
    <xf numFmtId="37" fontId="3" fillId="33" borderId="0" xfId="59" applyFont="1" applyFill="1">
      <alignment/>
      <protection/>
    </xf>
    <xf numFmtId="0" fontId="3" fillId="33" borderId="0" xfId="61" applyNumberFormat="1" applyFont="1" applyFill="1" applyBorder="1">
      <alignment/>
      <protection/>
    </xf>
    <xf numFmtId="39" fontId="4" fillId="0" borderId="0" xfId="59" applyNumberFormat="1" applyFont="1" applyBorder="1" applyProtection="1">
      <alignment/>
      <protection/>
    </xf>
    <xf numFmtId="39" fontId="4" fillId="0" borderId="0" xfId="59" applyNumberFormat="1" applyFont="1" applyFill="1" applyBorder="1" applyProtection="1">
      <alignment/>
      <protection/>
    </xf>
    <xf numFmtId="39" fontId="4" fillId="33" borderId="0" xfId="59" applyNumberFormat="1" applyFont="1" applyFill="1" applyBorder="1" applyProtection="1">
      <alignment/>
      <protection/>
    </xf>
    <xf numFmtId="37" fontId="4" fillId="33" borderId="0" xfId="59" applyFont="1" applyFill="1" applyBorder="1">
      <alignment/>
      <protection/>
    </xf>
    <xf numFmtId="2" fontId="5" fillId="34" borderId="10" xfId="59" applyNumberFormat="1" applyFont="1" applyFill="1" applyBorder="1" applyAlignment="1" applyProtection="1">
      <alignment horizontal="center"/>
      <protection/>
    </xf>
    <xf numFmtId="2" fontId="5" fillId="34" borderId="11" xfId="59" applyNumberFormat="1" applyFont="1" applyFill="1" applyBorder="1" applyAlignment="1" applyProtection="1">
      <alignment horizontal="right" indent="1"/>
      <protection/>
    </xf>
    <xf numFmtId="2" fontId="5" fillId="0" borderId="12" xfId="59" applyNumberFormat="1" applyFont="1" applyBorder="1" applyAlignment="1" applyProtection="1">
      <alignment horizontal="center"/>
      <protection/>
    </xf>
    <xf numFmtId="2" fontId="5" fillId="0" borderId="13" xfId="59" applyNumberFormat="1" applyFont="1" applyBorder="1" applyAlignment="1" applyProtection="1">
      <alignment horizontal="center"/>
      <protection/>
    </xf>
    <xf numFmtId="2" fontId="5" fillId="0" borderId="14" xfId="59" applyNumberFormat="1" applyFont="1" applyFill="1" applyBorder="1" applyAlignment="1" applyProtection="1">
      <alignment horizontal="center"/>
      <protection/>
    </xf>
    <xf numFmtId="2" fontId="5" fillId="0" borderId="15" xfId="59" applyNumberFormat="1" applyFont="1" applyFill="1" applyBorder="1" applyAlignment="1" applyProtection="1">
      <alignment horizontal="center"/>
      <protection/>
    </xf>
    <xf numFmtId="2" fontId="5" fillId="0" borderId="16" xfId="59" applyNumberFormat="1" applyFont="1" applyFill="1" applyBorder="1" applyAlignment="1" applyProtection="1">
      <alignment horizontal="center"/>
      <protection/>
    </xf>
    <xf numFmtId="2" fontId="5" fillId="0" borderId="12" xfId="59" applyNumberFormat="1" applyFont="1" applyFill="1" applyBorder="1" applyAlignment="1" applyProtection="1">
      <alignment horizontal="center"/>
      <protection/>
    </xf>
    <xf numFmtId="2" fontId="5" fillId="0" borderId="15" xfId="59" applyNumberFormat="1" applyFont="1" applyFill="1" applyBorder="1" applyAlignment="1" applyProtection="1">
      <alignment horizontal="right" indent="1"/>
      <protection/>
    </xf>
    <xf numFmtId="2" fontId="5" fillId="0" borderId="16" xfId="59" applyNumberFormat="1" applyFont="1" applyFill="1" applyBorder="1" applyAlignment="1" applyProtection="1">
      <alignment horizontal="right" indent="1"/>
      <protection/>
    </xf>
    <xf numFmtId="2" fontId="5" fillId="0" borderId="17" xfId="59" applyNumberFormat="1" applyFont="1" applyFill="1" applyBorder="1" applyAlignment="1" applyProtection="1">
      <alignment horizontal="center"/>
      <protection/>
    </xf>
    <xf numFmtId="37" fontId="4" fillId="0" borderId="12" xfId="59" applyFont="1" applyFill="1" applyBorder="1" applyAlignment="1" applyProtection="1">
      <alignment horizontal="left"/>
      <protection/>
    </xf>
    <xf numFmtId="37" fontId="6" fillId="0" borderId="16" xfId="59" applyFont="1" applyFill="1" applyBorder="1" applyAlignment="1" applyProtection="1">
      <alignment horizontal="left"/>
      <protection/>
    </xf>
    <xf numFmtId="2" fontId="5" fillId="34" borderId="18" xfId="59" applyNumberFormat="1" applyFont="1" applyFill="1" applyBorder="1">
      <alignment/>
      <protection/>
    </xf>
    <xf numFmtId="2" fontId="5" fillId="34" borderId="19" xfId="59" applyNumberFormat="1" applyFont="1" applyFill="1" applyBorder="1">
      <alignment/>
      <protection/>
    </xf>
    <xf numFmtId="37" fontId="5" fillId="0" borderId="0" xfId="59" applyFont="1" applyBorder="1">
      <alignment/>
      <protection/>
    </xf>
    <xf numFmtId="2" fontId="5" fillId="0" borderId="20" xfId="59" applyNumberFormat="1" applyFont="1" applyBorder="1" applyAlignment="1" applyProtection="1">
      <alignment horizontal="right" indent="1"/>
      <protection/>
    </xf>
    <xf numFmtId="2" fontId="5" fillId="0" borderId="21" xfId="59" applyNumberFormat="1" applyFont="1" applyFill="1" applyBorder="1" applyAlignment="1" applyProtection="1">
      <alignment horizontal="right" indent="1"/>
      <protection/>
    </xf>
    <xf numFmtId="2" fontId="5" fillId="0" borderId="22" xfId="59" applyNumberFormat="1" applyFont="1" applyFill="1" applyBorder="1" applyAlignment="1" applyProtection="1">
      <alignment horizontal="right" indent="1"/>
      <protection/>
    </xf>
    <xf numFmtId="2" fontId="5" fillId="0" borderId="23" xfId="59" applyNumberFormat="1" applyFont="1" applyFill="1" applyBorder="1" applyAlignment="1" applyProtection="1">
      <alignment horizontal="right" indent="1"/>
      <protection/>
    </xf>
    <xf numFmtId="2" fontId="5" fillId="0" borderId="0" xfId="59" applyNumberFormat="1" applyFont="1" applyFill="1" applyBorder="1" applyAlignment="1" applyProtection="1">
      <alignment horizontal="right" indent="1"/>
      <protection/>
    </xf>
    <xf numFmtId="2" fontId="5" fillId="0" borderId="24" xfId="59" applyNumberFormat="1" applyFont="1" applyFill="1" applyBorder="1" applyAlignment="1" applyProtection="1">
      <alignment horizontal="center"/>
      <protection/>
    </xf>
    <xf numFmtId="2" fontId="5" fillId="0" borderId="0" xfId="59" applyNumberFormat="1" applyFont="1" applyFill="1" applyBorder="1" applyAlignment="1" applyProtection="1">
      <alignment horizontal="center"/>
      <protection/>
    </xf>
    <xf numFmtId="2" fontId="5" fillId="0" borderId="22" xfId="59" applyNumberFormat="1" applyFont="1" applyFill="1" applyBorder="1" applyProtection="1">
      <alignment/>
      <protection/>
    </xf>
    <xf numFmtId="2" fontId="5" fillId="0" borderId="23" xfId="59" applyNumberFormat="1" applyFont="1" applyFill="1" applyBorder="1" applyProtection="1">
      <alignment/>
      <protection/>
    </xf>
    <xf numFmtId="37" fontId="4" fillId="0" borderId="0" xfId="59" applyFont="1" applyFill="1" applyBorder="1" applyAlignment="1" applyProtection="1">
      <alignment horizontal="left"/>
      <protection/>
    </xf>
    <xf numFmtId="37" fontId="7" fillId="0" borderId="23" xfId="59" applyFont="1" applyFill="1" applyBorder="1" applyAlignment="1" applyProtection="1">
      <alignment horizontal="left"/>
      <protection/>
    </xf>
    <xf numFmtId="2" fontId="5" fillId="34" borderId="25" xfId="59" applyNumberFormat="1" applyFont="1" applyFill="1" applyBorder="1">
      <alignment/>
      <protection/>
    </xf>
    <xf numFmtId="2" fontId="5" fillId="34" borderId="26" xfId="59" applyNumberFormat="1" applyFont="1" applyFill="1" applyBorder="1">
      <alignment/>
      <protection/>
    </xf>
    <xf numFmtId="37" fontId="5" fillId="0" borderId="27" xfId="59" applyFont="1" applyBorder="1">
      <alignment/>
      <protection/>
    </xf>
    <xf numFmtId="2" fontId="5" fillId="0" borderId="28" xfId="59" applyNumberFormat="1" applyFont="1" applyBorder="1" applyAlignment="1" applyProtection="1">
      <alignment horizontal="right" indent="1"/>
      <protection/>
    </xf>
    <xf numFmtId="2" fontId="5" fillId="0" borderId="29" xfId="59" applyNumberFormat="1" applyFont="1" applyFill="1" applyBorder="1" applyAlignment="1" applyProtection="1">
      <alignment horizontal="right" indent="1"/>
      <protection/>
    </xf>
    <xf numFmtId="2" fontId="5" fillId="0" borderId="30" xfId="59" applyNumberFormat="1" applyFont="1" applyFill="1" applyBorder="1" applyAlignment="1" applyProtection="1">
      <alignment horizontal="right" indent="1"/>
      <protection/>
    </xf>
    <xf numFmtId="2" fontId="5" fillId="0" borderId="31" xfId="59" applyNumberFormat="1" applyFont="1" applyFill="1" applyBorder="1" applyAlignment="1" applyProtection="1">
      <alignment horizontal="right" indent="1"/>
      <protection/>
    </xf>
    <xf numFmtId="2" fontId="5" fillId="0" borderId="27" xfId="59" applyNumberFormat="1" applyFont="1" applyFill="1" applyBorder="1" applyAlignment="1" applyProtection="1">
      <alignment horizontal="right" indent="1"/>
      <protection/>
    </xf>
    <xf numFmtId="2" fontId="5" fillId="0" borderId="32" xfId="59" applyNumberFormat="1" applyFont="1" applyFill="1" applyBorder="1" applyAlignment="1" applyProtection="1">
      <alignment horizontal="center"/>
      <protection/>
    </xf>
    <xf numFmtId="2" fontId="5" fillId="0" borderId="27" xfId="59" applyNumberFormat="1" applyFont="1" applyFill="1" applyBorder="1" applyAlignment="1" applyProtection="1">
      <alignment horizontal="center"/>
      <protection/>
    </xf>
    <xf numFmtId="2" fontId="5" fillId="0" borderId="30" xfId="59" applyNumberFormat="1" applyFont="1" applyFill="1" applyBorder="1" applyProtection="1">
      <alignment/>
      <protection/>
    </xf>
    <xf numFmtId="2" fontId="5" fillId="0" borderId="31" xfId="59" applyNumberFormat="1" applyFont="1" applyFill="1" applyBorder="1" applyProtection="1">
      <alignment/>
      <protection/>
    </xf>
    <xf numFmtId="37" fontId="3" fillId="0" borderId="27" xfId="59" applyFont="1" applyFill="1" applyBorder="1">
      <alignment/>
      <protection/>
    </xf>
    <xf numFmtId="37" fontId="8" fillId="0" borderId="31" xfId="59" applyFont="1" applyFill="1" applyBorder="1" applyAlignment="1" applyProtection="1">
      <alignment horizontal="left"/>
      <protection/>
    </xf>
    <xf numFmtId="2" fontId="5" fillId="34" borderId="18" xfId="59" applyNumberFormat="1" applyFont="1" applyFill="1" applyBorder="1" applyAlignment="1" applyProtection="1">
      <alignment horizontal="center"/>
      <protection/>
    </xf>
    <xf numFmtId="2" fontId="5" fillId="34" borderId="19" xfId="59" applyNumberFormat="1" applyFont="1" applyFill="1" applyBorder="1" applyAlignment="1" applyProtection="1">
      <alignment horizontal="right" indent="1"/>
      <protection/>
    </xf>
    <xf numFmtId="2" fontId="5" fillId="0" borderId="20" xfId="59" applyNumberFormat="1" applyFont="1" applyFill="1" applyBorder="1" applyAlignment="1" applyProtection="1">
      <alignment horizontal="center"/>
      <protection/>
    </xf>
    <xf numFmtId="2" fontId="5" fillId="0" borderId="21" xfId="59" applyNumberFormat="1" applyFont="1" applyFill="1" applyBorder="1" applyAlignment="1" applyProtection="1">
      <alignment horizontal="center"/>
      <protection/>
    </xf>
    <xf numFmtId="2" fontId="5" fillId="0" borderId="22" xfId="59" applyNumberFormat="1" applyFont="1" applyFill="1" applyBorder="1" applyAlignment="1" applyProtection="1">
      <alignment horizontal="center"/>
      <protection/>
    </xf>
    <xf numFmtId="2" fontId="5" fillId="0" borderId="23" xfId="59" applyNumberFormat="1" applyFont="1" applyFill="1" applyBorder="1" applyAlignment="1" applyProtection="1">
      <alignment horizontal="center"/>
      <protection/>
    </xf>
    <xf numFmtId="37" fontId="3" fillId="0" borderId="0" xfId="59" applyFont="1" applyFill="1" applyBorder="1">
      <alignment/>
      <protection/>
    </xf>
    <xf numFmtId="37" fontId="6" fillId="0" borderId="23" xfId="59" applyFont="1" applyFill="1" applyBorder="1" applyAlignment="1" applyProtection="1">
      <alignment horizontal="left"/>
      <protection/>
    </xf>
    <xf numFmtId="37" fontId="5" fillId="34" borderId="33" xfId="59" applyFont="1" applyFill="1" applyBorder="1">
      <alignment/>
      <protection/>
    </xf>
    <xf numFmtId="37" fontId="5" fillId="34" borderId="34" xfId="59" applyFont="1" applyFill="1" applyBorder="1">
      <alignment/>
      <protection/>
    </xf>
    <xf numFmtId="37" fontId="3" fillId="0" borderId="35" xfId="59" applyFont="1" applyBorder="1">
      <alignment/>
      <protection/>
    </xf>
    <xf numFmtId="37" fontId="3" fillId="0" borderId="36" xfId="59" applyFont="1" applyBorder="1" applyAlignment="1" applyProtection="1">
      <alignment horizontal="right"/>
      <protection/>
    </xf>
    <xf numFmtId="37" fontId="3" fillId="0" borderId="37" xfId="59" applyFont="1" applyFill="1" applyBorder="1" applyProtection="1">
      <alignment/>
      <protection/>
    </xf>
    <xf numFmtId="37" fontId="3" fillId="0" borderId="38" xfId="59" applyFont="1" applyFill="1" applyBorder="1" applyAlignment="1" applyProtection="1">
      <alignment horizontal="right"/>
      <protection/>
    </xf>
    <xf numFmtId="37" fontId="3" fillId="0" borderId="39" xfId="59" applyFont="1" applyFill="1" applyBorder="1" applyAlignment="1" applyProtection="1">
      <alignment horizontal="right"/>
      <protection/>
    </xf>
    <xf numFmtId="37" fontId="3" fillId="0" borderId="35" xfId="59" applyFont="1" applyFill="1" applyBorder="1" applyProtection="1">
      <alignment/>
      <protection/>
    </xf>
    <xf numFmtId="37" fontId="3" fillId="0" borderId="40" xfId="59" applyFont="1" applyFill="1" applyBorder="1" applyAlignment="1" applyProtection="1">
      <alignment horizontal="right"/>
      <protection/>
    </xf>
    <xf numFmtId="37" fontId="3" fillId="0" borderId="35" xfId="59" applyFont="1" applyFill="1" applyBorder="1" applyAlignment="1" applyProtection="1">
      <alignment horizontal="right"/>
      <protection/>
    </xf>
    <xf numFmtId="37" fontId="4" fillId="0" borderId="35" xfId="59" applyFont="1" applyFill="1" applyBorder="1" applyAlignment="1" applyProtection="1">
      <alignment horizontal="left"/>
      <protection/>
    </xf>
    <xf numFmtId="37" fontId="7" fillId="0" borderId="39" xfId="59" applyFont="1" applyFill="1" applyBorder="1" applyAlignment="1" applyProtection="1">
      <alignment horizontal="left"/>
      <protection/>
    </xf>
    <xf numFmtId="3" fontId="5" fillId="34" borderId="25" xfId="59" applyNumberFormat="1" applyFont="1" applyFill="1" applyBorder="1" applyAlignment="1">
      <alignment horizontal="right"/>
      <protection/>
    </xf>
    <xf numFmtId="3" fontId="5" fillId="34" borderId="26" xfId="59" applyNumberFormat="1" applyFont="1" applyFill="1" applyBorder="1" applyAlignment="1">
      <alignment horizontal="right"/>
      <protection/>
    </xf>
    <xf numFmtId="3" fontId="3" fillId="0" borderId="27" xfId="59" applyNumberFormat="1" applyFont="1" applyFill="1" applyBorder="1" applyAlignment="1">
      <alignment horizontal="right"/>
      <protection/>
    </xf>
    <xf numFmtId="3" fontId="3" fillId="0" borderId="41" xfId="59" applyNumberFormat="1" applyFont="1" applyFill="1" applyBorder="1" applyAlignment="1">
      <alignment horizontal="right"/>
      <protection/>
    </xf>
    <xf numFmtId="3" fontId="3" fillId="0" borderId="29" xfId="59" applyNumberFormat="1" applyFont="1" applyFill="1" applyBorder="1" applyAlignment="1">
      <alignment horizontal="right"/>
      <protection/>
    </xf>
    <xf numFmtId="3" fontId="3" fillId="0" borderId="30" xfId="59" applyNumberFormat="1" applyFont="1" applyFill="1" applyBorder="1" applyAlignment="1">
      <alignment horizontal="right"/>
      <protection/>
    </xf>
    <xf numFmtId="3" fontId="3" fillId="0" borderId="31" xfId="59" applyNumberFormat="1" applyFont="1" applyFill="1" applyBorder="1" applyAlignment="1">
      <alignment horizontal="right"/>
      <protection/>
    </xf>
    <xf numFmtId="3" fontId="3" fillId="0" borderId="32" xfId="59" applyNumberFormat="1" applyFont="1" applyFill="1" applyBorder="1" applyAlignment="1">
      <alignment horizontal="right"/>
      <protection/>
    </xf>
    <xf numFmtId="37" fontId="3" fillId="0" borderId="0" xfId="59" applyFont="1" applyFill="1" applyBorder="1" applyAlignment="1" applyProtection="1">
      <alignment horizontal="left"/>
      <protection/>
    </xf>
    <xf numFmtId="3" fontId="5" fillId="34" borderId="18" xfId="59" applyNumberFormat="1" applyFont="1" applyFill="1" applyBorder="1" applyAlignment="1">
      <alignment horizontal="right"/>
      <protection/>
    </xf>
    <xf numFmtId="3" fontId="5" fillId="34" borderId="19" xfId="59" applyNumberFormat="1" applyFont="1" applyFill="1" applyBorder="1" applyAlignment="1">
      <alignment horizontal="right"/>
      <protection/>
    </xf>
    <xf numFmtId="3" fontId="3" fillId="0" borderId="0" xfId="59" applyNumberFormat="1" applyFont="1" applyFill="1" applyBorder="1" applyAlignment="1">
      <alignment horizontal="right"/>
      <protection/>
    </xf>
    <xf numFmtId="3" fontId="3" fillId="0" borderId="42" xfId="59" applyNumberFormat="1" applyFont="1" applyFill="1" applyBorder="1" applyAlignment="1">
      <alignment horizontal="right"/>
      <protection/>
    </xf>
    <xf numFmtId="3" fontId="3" fillId="0" borderId="21" xfId="59" applyNumberFormat="1" applyFont="1" applyFill="1" applyBorder="1" applyAlignment="1">
      <alignment horizontal="right"/>
      <protection/>
    </xf>
    <xf numFmtId="3" fontId="3" fillId="0" borderId="22" xfId="59" applyNumberFormat="1" applyFont="1" applyFill="1" applyBorder="1" applyAlignment="1">
      <alignment horizontal="right"/>
      <protection/>
    </xf>
    <xf numFmtId="3" fontId="3" fillId="0" borderId="23" xfId="59" applyNumberFormat="1" applyFont="1" applyFill="1" applyBorder="1" applyAlignment="1">
      <alignment horizontal="right"/>
      <protection/>
    </xf>
    <xf numFmtId="3" fontId="3" fillId="0" borderId="24" xfId="59" applyNumberFormat="1" applyFont="1" applyFill="1" applyBorder="1" applyAlignment="1">
      <alignment horizontal="right"/>
      <protection/>
    </xf>
    <xf numFmtId="37" fontId="3" fillId="0" borderId="43" xfId="59" applyFont="1" applyBorder="1" applyAlignment="1" applyProtection="1">
      <alignment horizontal="right"/>
      <protection/>
    </xf>
    <xf numFmtId="37" fontId="9" fillId="0" borderId="39" xfId="59" applyFont="1" applyFill="1" applyBorder="1" applyAlignment="1" applyProtection="1">
      <alignment horizontal="left"/>
      <protection/>
    </xf>
    <xf numFmtId="37" fontId="107" fillId="0" borderId="0" xfId="59" applyFont="1">
      <alignment/>
      <protection/>
    </xf>
    <xf numFmtId="37" fontId="10" fillId="34" borderId="18" xfId="59" applyFont="1" applyFill="1" applyBorder="1">
      <alignment/>
      <protection/>
    </xf>
    <xf numFmtId="37" fontId="10" fillId="34" borderId="44" xfId="59" applyFont="1" applyFill="1" applyBorder="1">
      <alignment/>
      <protection/>
    </xf>
    <xf numFmtId="37" fontId="10" fillId="0" borderId="0" xfId="59" applyFont="1" applyBorder="1">
      <alignment/>
      <protection/>
    </xf>
    <xf numFmtId="37" fontId="10" fillId="0" borderId="20" xfId="59" applyFont="1" applyFill="1" applyBorder="1" applyAlignment="1" applyProtection="1">
      <alignment horizontal="right"/>
      <protection/>
    </xf>
    <xf numFmtId="37" fontId="10" fillId="0" borderId="21" xfId="59" applyFont="1" applyFill="1" applyBorder="1" applyProtection="1">
      <alignment/>
      <protection/>
    </xf>
    <xf numFmtId="37" fontId="10" fillId="0" borderId="22" xfId="59" applyFont="1" applyFill="1" applyBorder="1" applyAlignment="1" applyProtection="1">
      <alignment horizontal="right"/>
      <protection/>
    </xf>
    <xf numFmtId="37" fontId="10" fillId="0" borderId="23" xfId="59" applyFont="1" applyFill="1" applyBorder="1" applyAlignment="1" applyProtection="1">
      <alignment horizontal="right"/>
      <protection/>
    </xf>
    <xf numFmtId="37" fontId="10" fillId="0" borderId="0" xfId="59" applyFont="1" applyFill="1" applyBorder="1" applyProtection="1">
      <alignment/>
      <protection/>
    </xf>
    <xf numFmtId="3" fontId="10" fillId="0" borderId="22" xfId="59" applyNumberFormat="1" applyFont="1" applyFill="1" applyBorder="1" applyAlignment="1">
      <alignment horizontal="right"/>
      <protection/>
    </xf>
    <xf numFmtId="3" fontId="10" fillId="0" borderId="23" xfId="59" applyNumberFormat="1" applyFont="1" applyFill="1" applyBorder="1">
      <alignment/>
      <protection/>
    </xf>
    <xf numFmtId="3" fontId="10" fillId="0" borderId="24" xfId="59" applyNumberFormat="1" applyFont="1" applyFill="1" applyBorder="1">
      <alignment/>
      <protection/>
    </xf>
    <xf numFmtId="3" fontId="10" fillId="0" borderId="0" xfId="59" applyNumberFormat="1" applyFont="1" applyFill="1" applyBorder="1">
      <alignment/>
      <protection/>
    </xf>
    <xf numFmtId="3" fontId="10" fillId="0" borderId="22" xfId="59" applyNumberFormat="1" applyFont="1" applyFill="1" applyBorder="1">
      <alignment/>
      <protection/>
    </xf>
    <xf numFmtId="3" fontId="10" fillId="0" borderId="23" xfId="59" applyNumberFormat="1" applyFont="1" applyFill="1" applyBorder="1" applyAlignment="1">
      <alignment horizontal="right"/>
      <protection/>
    </xf>
    <xf numFmtId="37" fontId="10" fillId="0" borderId="0" xfId="59" applyFont="1" applyFill="1" applyBorder="1" applyAlignment="1" applyProtection="1">
      <alignment horizontal="left"/>
      <protection/>
    </xf>
    <xf numFmtId="37" fontId="11" fillId="0" borderId="31" xfId="59" applyFont="1" applyFill="1" applyBorder="1" applyAlignment="1" applyProtection="1">
      <alignment vertical="center"/>
      <protection/>
    </xf>
    <xf numFmtId="37" fontId="5" fillId="34" borderId="18" xfId="59" applyFont="1" applyFill="1" applyBorder="1">
      <alignment/>
      <protection/>
    </xf>
    <xf numFmtId="37" fontId="5" fillId="34" borderId="44" xfId="59" applyFont="1" applyFill="1" applyBorder="1">
      <alignment/>
      <protection/>
    </xf>
    <xf numFmtId="37" fontId="3" fillId="0" borderId="0" xfId="59" applyFont="1" applyBorder="1">
      <alignment/>
      <protection/>
    </xf>
    <xf numFmtId="37" fontId="3" fillId="0" borderId="20" xfId="59" applyFont="1" applyFill="1" applyBorder="1" applyAlignment="1" applyProtection="1">
      <alignment horizontal="right"/>
      <protection/>
    </xf>
    <xf numFmtId="37" fontId="3" fillId="0" borderId="21" xfId="59" applyFont="1" applyFill="1" applyBorder="1" applyProtection="1">
      <alignment/>
      <protection/>
    </xf>
    <xf numFmtId="37" fontId="3" fillId="0" borderId="22" xfId="59" applyFont="1" applyFill="1" applyBorder="1" applyAlignment="1" applyProtection="1">
      <alignment horizontal="right"/>
      <protection/>
    </xf>
    <xf numFmtId="37" fontId="3" fillId="0" borderId="23" xfId="59" applyFont="1" applyFill="1" applyBorder="1" applyAlignment="1" applyProtection="1">
      <alignment horizontal="right"/>
      <protection/>
    </xf>
    <xf numFmtId="37" fontId="3" fillId="0" borderId="0" xfId="59" applyFont="1" applyFill="1" applyBorder="1" applyProtection="1">
      <alignment/>
      <protection/>
    </xf>
    <xf numFmtId="3" fontId="3" fillId="0" borderId="23" xfId="59" applyNumberFormat="1" applyFont="1" applyFill="1" applyBorder="1">
      <alignment/>
      <protection/>
    </xf>
    <xf numFmtId="3" fontId="3" fillId="0" borderId="24" xfId="59" applyNumberFormat="1" applyFont="1" applyFill="1" applyBorder="1">
      <alignment/>
      <protection/>
    </xf>
    <xf numFmtId="3" fontId="3" fillId="0" borderId="0" xfId="59" applyNumberFormat="1" applyFont="1" applyFill="1" applyBorder="1">
      <alignment/>
      <protection/>
    </xf>
    <xf numFmtId="3" fontId="3" fillId="0" borderId="22" xfId="59" applyNumberFormat="1" applyFont="1" applyFill="1" applyBorder="1">
      <alignment/>
      <protection/>
    </xf>
    <xf numFmtId="37" fontId="11" fillId="0" borderId="23" xfId="59" applyFont="1" applyFill="1" applyBorder="1" applyAlignment="1" applyProtection="1">
      <alignment vertical="center"/>
      <protection/>
    </xf>
    <xf numFmtId="37" fontId="12" fillId="0" borderId="23" xfId="59" applyFont="1" applyFill="1" applyBorder="1" applyAlignment="1" applyProtection="1">
      <alignment vertical="center"/>
      <protection/>
    </xf>
    <xf numFmtId="37" fontId="108" fillId="0" borderId="0" xfId="59" applyFont="1">
      <alignment/>
      <protection/>
    </xf>
    <xf numFmtId="37" fontId="109" fillId="0" borderId="0" xfId="59" applyFont="1">
      <alignment/>
      <protection/>
    </xf>
    <xf numFmtId="37" fontId="13" fillId="0" borderId="0" xfId="59" applyFont="1">
      <alignment/>
      <protection/>
    </xf>
    <xf numFmtId="37" fontId="5" fillId="34" borderId="45" xfId="59" applyFont="1" applyFill="1" applyBorder="1">
      <alignment/>
      <protection/>
    </xf>
    <xf numFmtId="37" fontId="3" fillId="0" borderId="36" xfId="59" applyFont="1" applyFill="1" applyBorder="1" applyAlignment="1" applyProtection="1">
      <alignment horizontal="right"/>
      <protection/>
    </xf>
    <xf numFmtId="3" fontId="3" fillId="0" borderId="40" xfId="59" applyNumberFormat="1" applyFont="1" applyFill="1" applyBorder="1">
      <alignment/>
      <protection/>
    </xf>
    <xf numFmtId="3" fontId="3" fillId="0" borderId="35" xfId="59" applyNumberFormat="1" applyFont="1" applyFill="1" applyBorder="1">
      <alignment/>
      <protection/>
    </xf>
    <xf numFmtId="3" fontId="3" fillId="0" borderId="38" xfId="59" applyNumberFormat="1" applyFont="1" applyFill="1" applyBorder="1">
      <alignment/>
      <protection/>
    </xf>
    <xf numFmtId="3" fontId="3" fillId="0" borderId="39" xfId="59" applyNumberFormat="1" applyFont="1" applyFill="1" applyBorder="1" applyAlignment="1">
      <alignment horizontal="right"/>
      <protection/>
    </xf>
    <xf numFmtId="37" fontId="3" fillId="0" borderId="35" xfId="59" applyFont="1" applyFill="1" applyBorder="1" applyAlignment="1" applyProtection="1">
      <alignment horizontal="left"/>
      <protection/>
    </xf>
    <xf numFmtId="37" fontId="5" fillId="0" borderId="39" xfId="59" applyFont="1" applyFill="1" applyBorder="1" applyAlignment="1">
      <alignment vertical="center"/>
      <protection/>
    </xf>
    <xf numFmtId="37" fontId="5" fillId="34" borderId="19" xfId="59" applyFont="1" applyFill="1" applyBorder="1">
      <alignment/>
      <protection/>
    </xf>
    <xf numFmtId="37" fontId="3" fillId="0" borderId="46" xfId="59" applyFont="1" applyBorder="1">
      <alignment/>
      <protection/>
    </xf>
    <xf numFmtId="37" fontId="10" fillId="34" borderId="19" xfId="59" applyFont="1" applyFill="1" applyBorder="1">
      <alignment/>
      <protection/>
    </xf>
    <xf numFmtId="37" fontId="10" fillId="0" borderId="47" xfId="59" applyFont="1" applyBorder="1">
      <alignment/>
      <protection/>
    </xf>
    <xf numFmtId="37" fontId="110" fillId="0" borderId="0" xfId="59" applyFont="1">
      <alignment/>
      <protection/>
    </xf>
    <xf numFmtId="37" fontId="5" fillId="0" borderId="0" xfId="59" applyFont="1">
      <alignment/>
      <protection/>
    </xf>
    <xf numFmtId="37" fontId="3" fillId="0" borderId="23" xfId="59" applyFont="1" applyFill="1" applyBorder="1" applyProtection="1">
      <alignment/>
      <protection/>
    </xf>
    <xf numFmtId="37" fontId="4" fillId="0" borderId="0" xfId="59" applyFont="1">
      <alignment/>
      <protection/>
    </xf>
    <xf numFmtId="37" fontId="5" fillId="34" borderId="48" xfId="59" applyFont="1" applyFill="1" applyBorder="1">
      <alignment/>
      <protection/>
    </xf>
    <xf numFmtId="37" fontId="5" fillId="34" borderId="49" xfId="59" applyFont="1" applyFill="1" applyBorder="1">
      <alignment/>
      <protection/>
    </xf>
    <xf numFmtId="37" fontId="3" fillId="0" borderId="50" xfId="59" applyFont="1" applyBorder="1">
      <alignment/>
      <protection/>
    </xf>
    <xf numFmtId="37" fontId="3" fillId="0" borderId="51" xfId="59" applyFont="1" applyFill="1" applyBorder="1" applyProtection="1">
      <alignment/>
      <protection/>
    </xf>
    <xf numFmtId="37" fontId="3" fillId="0" borderId="52" xfId="59" applyFont="1" applyFill="1" applyBorder="1" applyProtection="1">
      <alignment/>
      <protection/>
    </xf>
    <xf numFmtId="37" fontId="3" fillId="0" borderId="53" xfId="59" applyFont="1" applyFill="1" applyBorder="1" applyAlignment="1" applyProtection="1">
      <alignment horizontal="right"/>
      <protection/>
    </xf>
    <xf numFmtId="37" fontId="3" fillId="0" borderId="54" xfId="59" applyFont="1" applyFill="1" applyBorder="1" applyAlignment="1" applyProtection="1">
      <alignment horizontal="right"/>
      <protection/>
    </xf>
    <xf numFmtId="37" fontId="3" fillId="0" borderId="50" xfId="59" applyFont="1" applyFill="1" applyBorder="1" applyProtection="1">
      <alignment/>
      <protection/>
    </xf>
    <xf numFmtId="3" fontId="3" fillId="0" borderId="53" xfId="59" applyNumberFormat="1" applyFont="1" applyFill="1" applyBorder="1" applyAlignment="1">
      <alignment horizontal="right"/>
      <protection/>
    </xf>
    <xf numFmtId="3" fontId="3" fillId="0" borderId="54" xfId="59" applyNumberFormat="1" applyFont="1" applyFill="1" applyBorder="1" applyAlignment="1">
      <alignment horizontal="right"/>
      <protection/>
    </xf>
    <xf numFmtId="3" fontId="3" fillId="0" borderId="55" xfId="59" applyNumberFormat="1" applyFont="1" applyFill="1" applyBorder="1">
      <alignment/>
      <protection/>
    </xf>
    <xf numFmtId="3" fontId="3" fillId="0" borderId="50" xfId="59" applyNumberFormat="1" applyFont="1" applyFill="1" applyBorder="1">
      <alignment/>
      <protection/>
    </xf>
    <xf numFmtId="3" fontId="3" fillId="0" borderId="53" xfId="59" applyNumberFormat="1" applyFont="1" applyFill="1" applyBorder="1">
      <alignment/>
      <protection/>
    </xf>
    <xf numFmtId="37" fontId="10" fillId="33" borderId="14" xfId="59" applyFont="1" applyFill="1" applyBorder="1" applyAlignment="1" applyProtection="1">
      <alignment horizontal="center"/>
      <protection/>
    </xf>
    <xf numFmtId="37" fontId="10" fillId="33" borderId="15" xfId="59" applyFont="1" applyFill="1" applyBorder="1" applyAlignment="1" applyProtection="1">
      <alignment horizontal="center"/>
      <protection/>
    </xf>
    <xf numFmtId="37" fontId="10" fillId="33" borderId="56" xfId="59" applyFont="1" applyFill="1" applyBorder="1" applyAlignment="1" applyProtection="1">
      <alignment horizontal="center"/>
      <protection/>
    </xf>
    <xf numFmtId="37" fontId="10" fillId="33" borderId="12" xfId="59" applyFont="1" applyFill="1" applyBorder="1" applyAlignment="1" applyProtection="1">
      <alignment horizontal="center"/>
      <protection/>
    </xf>
    <xf numFmtId="37" fontId="16" fillId="33" borderId="14" xfId="59" applyFont="1" applyFill="1" applyBorder="1" applyAlignment="1">
      <alignment horizontal="centerContinuous"/>
      <protection/>
    </xf>
    <xf numFmtId="37" fontId="16" fillId="33" borderId="16" xfId="59" applyFont="1" applyFill="1" applyBorder="1" applyAlignment="1" applyProtection="1">
      <alignment horizontal="centerContinuous"/>
      <protection/>
    </xf>
    <xf numFmtId="37" fontId="10" fillId="33" borderId="37" xfId="59" applyFont="1" applyFill="1" applyBorder="1" applyAlignment="1" applyProtection="1">
      <alignment horizontal="fill"/>
      <protection/>
    </xf>
    <xf numFmtId="37" fontId="10" fillId="33" borderId="38" xfId="59" applyFont="1" applyFill="1" applyBorder="1" applyAlignment="1" applyProtection="1">
      <alignment horizontal="fill"/>
      <protection/>
    </xf>
    <xf numFmtId="37" fontId="10" fillId="33" borderId="43" xfId="59" applyFont="1" applyFill="1" applyBorder="1" applyAlignment="1" applyProtection="1">
      <alignment horizontal="fill"/>
      <protection/>
    </xf>
    <xf numFmtId="37" fontId="10" fillId="33" borderId="35" xfId="59" applyFont="1" applyFill="1" applyBorder="1" applyAlignment="1" applyProtection="1">
      <alignment horizontal="fill"/>
      <protection/>
    </xf>
    <xf numFmtId="37" fontId="16" fillId="33" borderId="21" xfId="59" applyFont="1" applyFill="1" applyBorder="1">
      <alignment/>
      <protection/>
    </xf>
    <xf numFmtId="37" fontId="16" fillId="33" borderId="23" xfId="59" applyFont="1" applyFill="1" applyBorder="1">
      <alignment/>
      <protection/>
    </xf>
    <xf numFmtId="37" fontId="10" fillId="33" borderId="52" xfId="59" applyFont="1" applyFill="1" applyBorder="1" applyAlignment="1">
      <alignment horizontal="centerContinuous" vertical="center"/>
      <protection/>
    </xf>
    <xf numFmtId="37" fontId="10" fillId="33" borderId="50" xfId="59" applyFont="1" applyFill="1" applyBorder="1" applyAlignment="1">
      <alignment horizontal="centerContinuous" vertical="center"/>
      <protection/>
    </xf>
    <xf numFmtId="37" fontId="17" fillId="33" borderId="54" xfId="59" applyFont="1" applyFill="1" applyBorder="1" applyAlignment="1" applyProtection="1">
      <alignment horizontal="centerContinuous" vertical="center"/>
      <protection/>
    </xf>
    <xf numFmtId="37" fontId="18" fillId="33" borderId="21" xfId="59" applyFont="1" applyFill="1" applyBorder="1">
      <alignment/>
      <protection/>
    </xf>
    <xf numFmtId="37" fontId="18" fillId="33" borderId="19" xfId="59" applyFont="1" applyFill="1" applyBorder="1">
      <alignment/>
      <protection/>
    </xf>
    <xf numFmtId="37" fontId="16" fillId="33" borderId="52" xfId="59" applyFont="1" applyFill="1" applyBorder="1">
      <alignment/>
      <protection/>
    </xf>
    <xf numFmtId="37" fontId="16" fillId="33" borderId="54" xfId="59" applyFont="1" applyFill="1" applyBorder="1">
      <alignment/>
      <protection/>
    </xf>
    <xf numFmtId="37" fontId="3" fillId="33" borderId="14" xfId="59" applyFont="1" applyFill="1" applyBorder="1">
      <alignment/>
      <protection/>
    </xf>
    <xf numFmtId="37" fontId="3" fillId="33" borderId="12" xfId="59" applyFont="1" applyFill="1" applyBorder="1">
      <alignment/>
      <protection/>
    </xf>
    <xf numFmtId="37" fontId="17" fillId="33" borderId="12" xfId="59" applyFont="1" applyFill="1" applyBorder="1" applyAlignment="1">
      <alignment vertical="center"/>
      <protection/>
    </xf>
    <xf numFmtId="37" fontId="17" fillId="33" borderId="16" xfId="59" applyFont="1" applyFill="1" applyBorder="1" applyAlignment="1">
      <alignment vertical="center"/>
      <protection/>
    </xf>
    <xf numFmtId="0" fontId="3" fillId="0" borderId="0" xfId="62" applyFont="1">
      <alignment/>
      <protection/>
    </xf>
    <xf numFmtId="0" fontId="23" fillId="0" borderId="0" xfId="61" applyNumberFormat="1" applyFont="1" applyFill="1" applyBorder="1">
      <alignment/>
      <protection/>
    </xf>
    <xf numFmtId="0" fontId="23" fillId="0" borderId="0" xfId="62" applyFont="1">
      <alignment/>
      <protection/>
    </xf>
    <xf numFmtId="0" fontId="24" fillId="0" borderId="0" xfId="62" applyFont="1">
      <alignment/>
      <protection/>
    </xf>
    <xf numFmtId="2" fontId="3" fillId="0" borderId="46" xfId="62" applyNumberFormat="1" applyFont="1" applyBorder="1">
      <alignment/>
      <protection/>
    </xf>
    <xf numFmtId="3" fontId="3" fillId="0" borderId="57" xfId="62" applyNumberFormat="1" applyFont="1" applyBorder="1">
      <alignment/>
      <protection/>
    </xf>
    <xf numFmtId="10" fontId="3" fillId="0" borderId="58" xfId="62" applyNumberFormat="1" applyFont="1" applyBorder="1">
      <alignment/>
      <protection/>
    </xf>
    <xf numFmtId="2" fontId="3" fillId="0" borderId="46" xfId="62" applyNumberFormat="1" applyFont="1" applyBorder="1" applyAlignment="1">
      <alignment horizontal="right"/>
      <protection/>
    </xf>
    <xf numFmtId="0" fontId="3" fillId="0" borderId="59" xfId="62" applyNumberFormat="1" applyFont="1" applyBorder="1" quotePrefix="1">
      <alignment/>
      <protection/>
    </xf>
    <xf numFmtId="2" fontId="3" fillId="0" borderId="60" xfId="62" applyNumberFormat="1" applyFont="1" applyBorder="1">
      <alignment/>
      <protection/>
    </xf>
    <xf numFmtId="3" fontId="3" fillId="0" borderId="61" xfId="62" applyNumberFormat="1" applyFont="1" applyBorder="1">
      <alignment/>
      <protection/>
    </xf>
    <xf numFmtId="10" fontId="3" fillId="0" borderId="62" xfId="62" applyNumberFormat="1" applyFont="1" applyBorder="1">
      <alignment/>
      <protection/>
    </xf>
    <xf numFmtId="2" fontId="3" fillId="0" borderId="60" xfId="62" applyNumberFormat="1" applyFont="1" applyBorder="1" applyAlignment="1">
      <alignment horizontal="right"/>
      <protection/>
    </xf>
    <xf numFmtId="0" fontId="3" fillId="0" borderId="63" xfId="62" applyNumberFormat="1" applyFont="1" applyBorder="1" quotePrefix="1">
      <alignment/>
      <protection/>
    </xf>
    <xf numFmtId="3" fontId="3" fillId="0" borderId="64" xfId="62" applyNumberFormat="1" applyFont="1" applyBorder="1">
      <alignment/>
      <protection/>
    </xf>
    <xf numFmtId="0" fontId="3" fillId="0" borderId="65" xfId="62" applyNumberFormat="1" applyFont="1" applyBorder="1" quotePrefix="1">
      <alignment/>
      <protection/>
    </xf>
    <xf numFmtId="2" fontId="25" fillId="0" borderId="66" xfId="62" applyNumberFormat="1" applyFont="1" applyBorder="1">
      <alignment/>
      <protection/>
    </xf>
    <xf numFmtId="3" fontId="25" fillId="0" borderId="67" xfId="62" applyNumberFormat="1" applyFont="1" applyBorder="1">
      <alignment/>
      <protection/>
    </xf>
    <xf numFmtId="10" fontId="25" fillId="0" borderId="68" xfId="62" applyNumberFormat="1" applyFont="1" applyBorder="1">
      <alignment/>
      <protection/>
    </xf>
    <xf numFmtId="0" fontId="25" fillId="0" borderId="69" xfId="62" applyNumberFormat="1" applyFont="1" applyBorder="1">
      <alignment/>
      <protection/>
    </xf>
    <xf numFmtId="49" fontId="3" fillId="0" borderId="0" xfId="62" applyNumberFormat="1" applyFont="1" applyAlignment="1">
      <alignment horizontal="center" vertical="center" wrapText="1"/>
      <protection/>
    </xf>
    <xf numFmtId="49" fontId="4" fillId="33" borderId="70" xfId="62" applyNumberFormat="1" applyFont="1" applyFill="1" applyBorder="1" applyAlignment="1">
      <alignment horizontal="center" vertical="center" wrapText="1"/>
      <protection/>
    </xf>
    <xf numFmtId="49" fontId="4" fillId="33" borderId="71" xfId="62" applyNumberFormat="1" applyFont="1" applyFill="1" applyBorder="1" applyAlignment="1">
      <alignment horizontal="center" vertical="center" wrapText="1"/>
      <protection/>
    </xf>
    <xf numFmtId="49" fontId="4" fillId="33" borderId="72" xfId="62" applyNumberFormat="1" applyFont="1" applyFill="1" applyBorder="1" applyAlignment="1">
      <alignment horizontal="center" vertical="center" wrapText="1"/>
      <protection/>
    </xf>
    <xf numFmtId="0" fontId="3" fillId="0" borderId="0" xfId="63" applyFont="1">
      <alignment/>
      <protection/>
    </xf>
    <xf numFmtId="0" fontId="24" fillId="0" borderId="0" xfId="63" applyFont="1">
      <alignment/>
      <protection/>
    </xf>
    <xf numFmtId="2" fontId="3" fillId="0" borderId="46" xfId="63" applyNumberFormat="1" applyFont="1" applyBorder="1">
      <alignment/>
      <protection/>
    </xf>
    <xf numFmtId="3" fontId="3" fillId="0" borderId="73" xfId="63" applyNumberFormat="1" applyFont="1" applyBorder="1">
      <alignment/>
      <protection/>
    </xf>
    <xf numFmtId="10" fontId="3" fillId="0" borderId="58" xfId="63" applyNumberFormat="1" applyFont="1" applyBorder="1">
      <alignment/>
      <protection/>
    </xf>
    <xf numFmtId="2" fontId="3" fillId="0" borderId="46" xfId="63" applyNumberFormat="1" applyFont="1" applyBorder="1" applyAlignment="1">
      <alignment horizontal="right"/>
      <protection/>
    </xf>
    <xf numFmtId="0" fontId="3" fillId="0" borderId="26" xfId="63" applyNumberFormat="1" applyFont="1" applyBorder="1">
      <alignment/>
      <protection/>
    </xf>
    <xf numFmtId="2" fontId="3" fillId="0" borderId="60" xfId="63" applyNumberFormat="1" applyFont="1" applyBorder="1">
      <alignment/>
      <protection/>
    </xf>
    <xf numFmtId="3" fontId="3" fillId="0" borderId="64" xfId="63" applyNumberFormat="1" applyFont="1" applyBorder="1">
      <alignment/>
      <protection/>
    </xf>
    <xf numFmtId="10" fontId="3" fillId="0" borderId="62" xfId="63" applyNumberFormat="1" applyFont="1" applyBorder="1">
      <alignment/>
      <protection/>
    </xf>
    <xf numFmtId="2" fontId="3" fillId="0" borderId="60" xfId="63" applyNumberFormat="1" applyFont="1" applyBorder="1" applyAlignment="1">
      <alignment horizontal="right"/>
      <protection/>
    </xf>
    <xf numFmtId="0" fontId="3" fillId="0" borderId="65" xfId="63" applyNumberFormat="1" applyFont="1" applyBorder="1">
      <alignment/>
      <protection/>
    </xf>
    <xf numFmtId="0" fontId="25" fillId="0" borderId="0" xfId="63" applyFont="1">
      <alignment/>
      <protection/>
    </xf>
    <xf numFmtId="2" fontId="25" fillId="0" borderId="66" xfId="63" applyNumberFormat="1" applyFont="1" applyBorder="1">
      <alignment/>
      <protection/>
    </xf>
    <xf numFmtId="3" fontId="25" fillId="0" borderId="67" xfId="63" applyNumberFormat="1" applyFont="1" applyBorder="1">
      <alignment/>
      <protection/>
    </xf>
    <xf numFmtId="2" fontId="25" fillId="0" borderId="68" xfId="63" applyNumberFormat="1" applyFont="1" applyBorder="1">
      <alignment/>
      <protection/>
    </xf>
    <xf numFmtId="10" fontId="25" fillId="0" borderId="68" xfId="63" applyNumberFormat="1" applyFont="1" applyBorder="1">
      <alignment/>
      <protection/>
    </xf>
    <xf numFmtId="0" fontId="25" fillId="0" borderId="69" xfId="63" applyNumberFormat="1" applyFont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0" fontId="3" fillId="0" borderId="0" xfId="64" applyFont="1">
      <alignment/>
      <protection/>
    </xf>
    <xf numFmtId="3" fontId="3" fillId="0" borderId="0" xfId="64" applyNumberFormat="1" applyFont="1">
      <alignment/>
      <protection/>
    </xf>
    <xf numFmtId="10" fontId="3" fillId="0" borderId="74" xfId="64" applyNumberFormat="1" applyFont="1" applyBorder="1" applyAlignment="1">
      <alignment horizontal="right"/>
      <protection/>
    </xf>
    <xf numFmtId="3" fontId="3" fillId="0" borderId="75" xfId="64" applyNumberFormat="1" applyFont="1" applyBorder="1">
      <alignment/>
      <protection/>
    </xf>
    <xf numFmtId="3" fontId="3" fillId="0" borderId="76" xfId="64" applyNumberFormat="1" applyFont="1" applyBorder="1">
      <alignment/>
      <protection/>
    </xf>
    <xf numFmtId="10" fontId="3" fillId="0" borderId="74" xfId="64" applyNumberFormat="1" applyFont="1" applyBorder="1">
      <alignment/>
      <protection/>
    </xf>
    <xf numFmtId="0" fontId="3" fillId="0" borderId="77" xfId="64" applyFont="1" applyBorder="1">
      <alignment/>
      <protection/>
    </xf>
    <xf numFmtId="10" fontId="3" fillId="0" borderId="78" xfId="64" applyNumberFormat="1" applyFont="1" applyBorder="1" applyAlignment="1">
      <alignment horizontal="right"/>
      <protection/>
    </xf>
    <xf numFmtId="3" fontId="3" fillId="0" borderId="79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78" xfId="64" applyNumberFormat="1" applyFont="1" applyBorder="1">
      <alignment/>
      <protection/>
    </xf>
    <xf numFmtId="3" fontId="3" fillId="0" borderId="80" xfId="64" applyNumberFormat="1" applyFont="1" applyBorder="1">
      <alignment/>
      <protection/>
    </xf>
    <xf numFmtId="0" fontId="3" fillId="0" borderId="81" xfId="64" applyFont="1" applyBorder="1">
      <alignment/>
      <protection/>
    </xf>
    <xf numFmtId="10" fontId="3" fillId="0" borderId="82" xfId="64" applyNumberFormat="1" applyFont="1" applyBorder="1" applyAlignment="1">
      <alignment horizontal="right"/>
      <protection/>
    </xf>
    <xf numFmtId="3" fontId="3" fillId="0" borderId="83" xfId="64" applyNumberFormat="1" applyFont="1" applyBorder="1">
      <alignment/>
      <protection/>
    </xf>
    <xf numFmtId="3" fontId="3" fillId="0" borderId="84" xfId="64" applyNumberFormat="1" applyFont="1" applyBorder="1">
      <alignment/>
      <protection/>
    </xf>
    <xf numFmtId="10" fontId="3" fillId="0" borderId="82" xfId="64" applyNumberFormat="1" applyFont="1" applyBorder="1">
      <alignment/>
      <protection/>
    </xf>
    <xf numFmtId="3" fontId="3" fillId="0" borderId="85" xfId="64" applyNumberFormat="1" applyFont="1" applyBorder="1">
      <alignment/>
      <protection/>
    </xf>
    <xf numFmtId="0" fontId="3" fillId="0" borderId="86" xfId="64" applyFont="1" applyBorder="1">
      <alignment/>
      <protection/>
    </xf>
    <xf numFmtId="0" fontId="27" fillId="0" borderId="0" xfId="64" applyFont="1">
      <alignment/>
      <protection/>
    </xf>
    <xf numFmtId="10" fontId="27" fillId="0" borderId="66" xfId="64" applyNumberFormat="1" applyFont="1" applyBorder="1">
      <alignment/>
      <protection/>
    </xf>
    <xf numFmtId="3" fontId="27" fillId="0" borderId="87" xfId="64" applyNumberFormat="1" applyFont="1" applyBorder="1">
      <alignment/>
      <protection/>
    </xf>
    <xf numFmtId="3" fontId="27" fillId="0" borderId="69" xfId="64" applyNumberFormat="1" applyFont="1" applyBorder="1">
      <alignment/>
      <protection/>
    </xf>
    <xf numFmtId="3" fontId="27" fillId="0" borderId="88" xfId="64" applyNumberFormat="1" applyFont="1" applyBorder="1">
      <alignment/>
      <protection/>
    </xf>
    <xf numFmtId="0" fontId="27" fillId="0" borderId="89" xfId="64" applyNumberFormat="1" applyFont="1" applyBorder="1">
      <alignment/>
      <protection/>
    </xf>
    <xf numFmtId="1" fontId="3" fillId="0" borderId="0" xfId="64" applyNumberFormat="1" applyFont="1" applyAlignment="1">
      <alignment horizontal="center" vertical="center" wrapText="1"/>
      <protection/>
    </xf>
    <xf numFmtId="49" fontId="4" fillId="33" borderId="90" xfId="64" applyNumberFormat="1" applyFont="1" applyFill="1" applyBorder="1" applyAlignment="1">
      <alignment horizontal="center" vertical="center" wrapText="1"/>
      <protection/>
    </xf>
    <xf numFmtId="49" fontId="4" fillId="33" borderId="91" xfId="64" applyNumberFormat="1" applyFont="1" applyFill="1" applyBorder="1" applyAlignment="1">
      <alignment horizontal="center" vertical="center" wrapText="1"/>
      <protection/>
    </xf>
    <xf numFmtId="49" fontId="4" fillId="33" borderId="75" xfId="64" applyNumberFormat="1" applyFont="1" applyFill="1" applyBorder="1" applyAlignment="1">
      <alignment horizontal="center" vertical="center" wrapText="1"/>
      <protection/>
    </xf>
    <xf numFmtId="49" fontId="4" fillId="33" borderId="57" xfId="64" applyNumberFormat="1" applyFont="1" applyFill="1" applyBorder="1" applyAlignment="1">
      <alignment horizontal="center" vertical="center" wrapText="1"/>
      <protection/>
    </xf>
    <xf numFmtId="49" fontId="4" fillId="33" borderId="76" xfId="64" applyNumberFormat="1" applyFont="1" applyFill="1" applyBorder="1" applyAlignment="1">
      <alignment horizontal="center" vertical="center" wrapText="1"/>
      <protection/>
    </xf>
    <xf numFmtId="10" fontId="3" fillId="0" borderId="10" xfId="64" applyNumberFormat="1" applyFont="1" applyBorder="1" applyAlignment="1">
      <alignment horizontal="right"/>
      <protection/>
    </xf>
    <xf numFmtId="3" fontId="3" fillId="0" borderId="12" xfId="64" applyNumberFormat="1" applyFont="1" applyBorder="1">
      <alignment/>
      <protection/>
    </xf>
    <xf numFmtId="3" fontId="3" fillId="0" borderId="15" xfId="64" applyNumberFormat="1" applyFont="1" applyBorder="1">
      <alignment/>
      <protection/>
    </xf>
    <xf numFmtId="3" fontId="3" fillId="0" borderId="16" xfId="64" applyNumberFormat="1" applyFont="1" applyBorder="1">
      <alignment/>
      <protection/>
    </xf>
    <xf numFmtId="10" fontId="3" fillId="0" borderId="92" xfId="64" applyNumberFormat="1" applyFont="1" applyBorder="1">
      <alignment/>
      <protection/>
    </xf>
    <xf numFmtId="10" fontId="3" fillId="0" borderId="11" xfId="64" applyNumberFormat="1" applyFont="1" applyBorder="1">
      <alignment/>
      <protection/>
    </xf>
    <xf numFmtId="0" fontId="3" fillId="0" borderId="93" xfId="64" applyFont="1" applyBorder="1">
      <alignment/>
      <protection/>
    </xf>
    <xf numFmtId="10" fontId="3" fillId="0" borderId="94" xfId="64" applyNumberFormat="1" applyFont="1" applyBorder="1" applyAlignment="1">
      <alignment horizontal="right"/>
      <protection/>
    </xf>
    <xf numFmtId="3" fontId="3" fillId="0" borderId="95" xfId="64" applyNumberFormat="1" applyFont="1" applyBorder="1">
      <alignment/>
      <protection/>
    </xf>
    <xf numFmtId="3" fontId="3" fillId="0" borderId="96" xfId="64" applyNumberFormat="1" applyFont="1" applyBorder="1">
      <alignment/>
      <protection/>
    </xf>
    <xf numFmtId="10" fontId="3" fillId="0" borderId="97" xfId="64" applyNumberFormat="1" applyFont="1" applyBorder="1">
      <alignment/>
      <protection/>
    </xf>
    <xf numFmtId="3" fontId="3" fillId="0" borderId="98" xfId="64" applyNumberFormat="1" applyFont="1" applyBorder="1">
      <alignment/>
      <protection/>
    </xf>
    <xf numFmtId="10" fontId="3" fillId="0" borderId="65" xfId="64" applyNumberFormat="1" applyFont="1" applyBorder="1">
      <alignment/>
      <protection/>
    </xf>
    <xf numFmtId="0" fontId="3" fillId="0" borderId="99" xfId="64" applyFont="1" applyBorder="1">
      <alignment/>
      <protection/>
    </xf>
    <xf numFmtId="10" fontId="27" fillId="0" borderId="100" xfId="64" applyNumberFormat="1" applyFont="1" applyBorder="1">
      <alignment/>
      <protection/>
    </xf>
    <xf numFmtId="3" fontId="27" fillId="0" borderId="101" xfId="64" applyNumberFormat="1" applyFont="1" applyBorder="1">
      <alignment/>
      <protection/>
    </xf>
    <xf numFmtId="3" fontId="27" fillId="0" borderId="102" xfId="64" applyNumberFormat="1" applyFont="1" applyBorder="1">
      <alignment/>
      <protection/>
    </xf>
    <xf numFmtId="10" fontId="27" fillId="0" borderId="103" xfId="64" applyNumberFormat="1" applyFont="1" applyBorder="1">
      <alignment/>
      <protection/>
    </xf>
    <xf numFmtId="3" fontId="27" fillId="0" borderId="104" xfId="64" applyNumberFormat="1" applyFont="1" applyBorder="1">
      <alignment/>
      <protection/>
    </xf>
    <xf numFmtId="10" fontId="27" fillId="0" borderId="105" xfId="64" applyNumberFormat="1" applyFont="1" applyBorder="1">
      <alignment/>
      <protection/>
    </xf>
    <xf numFmtId="0" fontId="27" fillId="0" borderId="106" xfId="64" applyNumberFormat="1" applyFont="1" applyBorder="1">
      <alignment/>
      <protection/>
    </xf>
    <xf numFmtId="49" fontId="4" fillId="33" borderId="107" xfId="64" applyNumberFormat="1" applyFont="1" applyFill="1" applyBorder="1" applyAlignment="1">
      <alignment horizontal="center" vertical="center" wrapText="1"/>
      <protection/>
    </xf>
    <xf numFmtId="49" fontId="4" fillId="33" borderId="108" xfId="64" applyNumberFormat="1" applyFont="1" applyFill="1" applyBorder="1" applyAlignment="1">
      <alignment horizontal="center" vertical="center" wrapText="1"/>
      <protection/>
    </xf>
    <xf numFmtId="1" fontId="5" fillId="0" borderId="0" xfId="64" applyNumberFormat="1" applyFont="1" applyAlignment="1">
      <alignment horizontal="center" vertical="center" wrapText="1"/>
      <protection/>
    </xf>
    <xf numFmtId="0" fontId="12" fillId="0" borderId="0" xfId="64" applyFont="1">
      <alignment/>
      <protection/>
    </xf>
    <xf numFmtId="0" fontId="3" fillId="0" borderId="0" xfId="65" applyFont="1">
      <alignment/>
      <protection/>
    </xf>
    <xf numFmtId="0" fontId="3" fillId="0" borderId="0" xfId="61" applyNumberFormat="1" applyFont="1" applyFill="1" applyBorder="1">
      <alignment/>
      <protection/>
    </xf>
    <xf numFmtId="0" fontId="24" fillId="0" borderId="0" xfId="65" applyFont="1">
      <alignment/>
      <protection/>
    </xf>
    <xf numFmtId="10" fontId="3" fillId="0" borderId="46" xfId="65" applyNumberFormat="1" applyFont="1" applyBorder="1">
      <alignment/>
      <protection/>
    </xf>
    <xf numFmtId="3" fontId="3" fillId="0" borderId="27" xfId="65" applyNumberFormat="1" applyFont="1" applyBorder="1">
      <alignment/>
      <protection/>
    </xf>
    <xf numFmtId="3" fontId="3" fillId="0" borderId="26" xfId="65" applyNumberFormat="1" applyFont="1" applyBorder="1">
      <alignment/>
      <protection/>
    </xf>
    <xf numFmtId="10" fontId="3" fillId="0" borderId="30" xfId="65" applyNumberFormat="1" applyFont="1" applyBorder="1">
      <alignment/>
      <protection/>
    </xf>
    <xf numFmtId="0" fontId="3" fillId="0" borderId="109" xfId="65" applyNumberFormat="1" applyFont="1" applyBorder="1">
      <alignment/>
      <protection/>
    </xf>
    <xf numFmtId="10" fontId="3" fillId="0" borderId="60" xfId="65" applyNumberFormat="1" applyFont="1" applyBorder="1">
      <alignment/>
      <protection/>
    </xf>
    <xf numFmtId="3" fontId="3" fillId="0" borderId="95" xfId="65" applyNumberFormat="1" applyFont="1" applyBorder="1">
      <alignment/>
      <protection/>
    </xf>
    <xf numFmtId="3" fontId="3" fillId="0" borderId="65" xfId="65" applyNumberFormat="1" applyFont="1" applyBorder="1">
      <alignment/>
      <protection/>
    </xf>
    <xf numFmtId="10" fontId="3" fillId="0" borderId="96" xfId="65" applyNumberFormat="1" applyFont="1" applyBorder="1">
      <alignment/>
      <protection/>
    </xf>
    <xf numFmtId="0" fontId="3" fillId="0" borderId="97" xfId="65" applyNumberFormat="1" applyFont="1" applyBorder="1">
      <alignment/>
      <protection/>
    </xf>
    <xf numFmtId="0" fontId="27" fillId="0" borderId="0" xfId="65" applyFont="1">
      <alignment/>
      <protection/>
    </xf>
    <xf numFmtId="10" fontId="27" fillId="0" borderId="66" xfId="65" applyNumberFormat="1" applyFont="1" applyBorder="1" applyAlignment="1">
      <alignment vertical="center"/>
      <protection/>
    </xf>
    <xf numFmtId="3" fontId="27" fillId="0" borderId="88" xfId="65" applyNumberFormat="1" applyFont="1" applyBorder="1" applyAlignment="1">
      <alignment vertical="center"/>
      <protection/>
    </xf>
    <xf numFmtId="3" fontId="27" fillId="0" borderId="67" xfId="65" applyNumberFormat="1" applyFont="1" applyBorder="1" applyAlignment="1">
      <alignment vertical="center"/>
      <protection/>
    </xf>
    <xf numFmtId="10" fontId="12" fillId="0" borderId="66" xfId="65" applyNumberFormat="1" applyFont="1" applyBorder="1">
      <alignment/>
      <protection/>
    </xf>
    <xf numFmtId="0" fontId="27" fillId="0" borderId="89" xfId="65" applyNumberFormat="1" applyFont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1" fontId="10" fillId="33" borderId="72" xfId="65" applyNumberFormat="1" applyFont="1" applyFill="1" applyBorder="1" applyAlignment="1">
      <alignment horizontal="center" vertical="center" wrapText="1"/>
      <protection/>
    </xf>
    <xf numFmtId="1" fontId="10" fillId="33" borderId="110" xfId="65" applyNumberFormat="1" applyFont="1" applyFill="1" applyBorder="1" applyAlignment="1">
      <alignment horizontal="center" vertical="center" wrapText="1"/>
      <protection/>
    </xf>
    <xf numFmtId="49" fontId="10" fillId="33" borderId="110" xfId="65" applyNumberFormat="1" applyFont="1" applyFill="1" applyBorder="1" applyAlignment="1">
      <alignment horizontal="center" vertical="center" wrapText="1"/>
      <protection/>
    </xf>
    <xf numFmtId="1" fontId="10" fillId="33" borderId="111" xfId="65" applyNumberFormat="1" applyFont="1" applyFill="1" applyBorder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3" fillId="0" borderId="0" xfId="66" applyFont="1">
      <alignment/>
      <protection/>
    </xf>
    <xf numFmtId="10" fontId="3" fillId="0" borderId="0" xfId="66" applyNumberFormat="1" applyFont="1">
      <alignment/>
      <protection/>
    </xf>
    <xf numFmtId="0" fontId="3" fillId="0" borderId="0" xfId="66" applyNumberFormat="1" applyFont="1" applyFill="1" applyBorder="1">
      <alignment/>
      <protection/>
    </xf>
    <xf numFmtId="10" fontId="3" fillId="0" borderId="0" xfId="66" applyNumberFormat="1" applyFont="1" applyFill="1" applyBorder="1">
      <alignment/>
      <protection/>
    </xf>
    <xf numFmtId="10" fontId="3" fillId="0" borderId="74" xfId="54" applyNumberFormat="1" applyFont="1" applyFill="1" applyBorder="1" applyAlignment="1">
      <alignment horizontal="right"/>
      <protection/>
    </xf>
    <xf numFmtId="3" fontId="3" fillId="0" borderId="75" xfId="66" applyNumberFormat="1" applyFont="1" applyBorder="1">
      <alignment/>
      <protection/>
    </xf>
    <xf numFmtId="10" fontId="3" fillId="0" borderId="112" xfId="66" applyNumberFormat="1" applyFont="1" applyBorder="1">
      <alignment/>
      <protection/>
    </xf>
    <xf numFmtId="3" fontId="3" fillId="0" borderId="57" xfId="66" applyNumberFormat="1" applyFont="1" applyBorder="1">
      <alignment/>
      <protection/>
    </xf>
    <xf numFmtId="3" fontId="3" fillId="0" borderId="75" xfId="66" applyNumberFormat="1" applyFont="1" applyBorder="1" quotePrefix="1">
      <alignment/>
      <protection/>
    </xf>
    <xf numFmtId="10" fontId="3" fillId="0" borderId="75" xfId="66" applyNumberFormat="1" applyFont="1" applyBorder="1">
      <alignment/>
      <protection/>
    </xf>
    <xf numFmtId="0" fontId="3" fillId="0" borderId="77" xfId="66" applyNumberFormat="1" applyFont="1" applyBorder="1" quotePrefix="1">
      <alignment/>
      <protection/>
    </xf>
    <xf numFmtId="10" fontId="3" fillId="0" borderId="78" xfId="54" applyNumberFormat="1" applyFont="1" applyFill="1" applyBorder="1" applyAlignment="1">
      <alignment horizontal="right"/>
      <protection/>
    </xf>
    <xf numFmtId="3" fontId="3" fillId="0" borderId="79" xfId="66" applyNumberFormat="1" applyFont="1" applyBorder="1">
      <alignment/>
      <protection/>
    </xf>
    <xf numFmtId="10" fontId="3" fillId="0" borderId="113" xfId="66" applyNumberFormat="1" applyFont="1" applyBorder="1">
      <alignment/>
      <protection/>
    </xf>
    <xf numFmtId="3" fontId="3" fillId="0" borderId="61" xfId="66" applyNumberFormat="1" applyFont="1" applyBorder="1">
      <alignment/>
      <protection/>
    </xf>
    <xf numFmtId="3" fontId="3" fillId="0" borderId="79" xfId="66" applyNumberFormat="1" applyFont="1" applyBorder="1" quotePrefix="1">
      <alignment/>
      <protection/>
    </xf>
    <xf numFmtId="10" fontId="3" fillId="0" borderId="79" xfId="66" applyNumberFormat="1" applyFont="1" applyBorder="1">
      <alignment/>
      <protection/>
    </xf>
    <xf numFmtId="0" fontId="3" fillId="0" borderId="81" xfId="66" applyNumberFormat="1" applyFont="1" applyBorder="1" quotePrefix="1">
      <alignment/>
      <protection/>
    </xf>
    <xf numFmtId="10" fontId="3" fillId="0" borderId="114" xfId="54" applyNumberFormat="1" applyFont="1" applyFill="1" applyBorder="1" applyAlignment="1">
      <alignment horizontal="right"/>
      <protection/>
    </xf>
    <xf numFmtId="3" fontId="3" fillId="0" borderId="115" xfId="66" applyNumberFormat="1" applyFont="1" applyBorder="1">
      <alignment/>
      <protection/>
    </xf>
    <xf numFmtId="10" fontId="3" fillId="0" borderId="116" xfId="66" applyNumberFormat="1" applyFont="1" applyBorder="1">
      <alignment/>
      <protection/>
    </xf>
    <xf numFmtId="3" fontId="3" fillId="0" borderId="117" xfId="66" applyNumberFormat="1" applyFont="1" applyBorder="1">
      <alignment/>
      <protection/>
    </xf>
    <xf numFmtId="3" fontId="3" fillId="0" borderId="115" xfId="66" applyNumberFormat="1" applyFont="1" applyBorder="1" quotePrefix="1">
      <alignment/>
      <protection/>
    </xf>
    <xf numFmtId="10" fontId="3" fillId="0" borderId="115" xfId="66" applyNumberFormat="1" applyFont="1" applyBorder="1">
      <alignment/>
      <protection/>
    </xf>
    <xf numFmtId="0" fontId="3" fillId="0" borderId="118" xfId="66" applyNumberFormat="1" applyFont="1" applyBorder="1" quotePrefix="1">
      <alignment/>
      <protection/>
    </xf>
    <xf numFmtId="0" fontId="5" fillId="0" borderId="0" xfId="66" applyFont="1" applyFill="1">
      <alignment/>
      <protection/>
    </xf>
    <xf numFmtId="10" fontId="5" fillId="0" borderId="0" xfId="66" applyNumberFormat="1" applyFont="1" applyFill="1" applyBorder="1">
      <alignment/>
      <protection/>
    </xf>
    <xf numFmtId="10" fontId="5" fillId="35" borderId="70" xfId="66" applyNumberFormat="1" applyFont="1" applyFill="1" applyBorder="1">
      <alignment/>
      <protection/>
    </xf>
    <xf numFmtId="3" fontId="5" fillId="35" borderId="119" xfId="66" applyNumberFormat="1" applyFont="1" applyFill="1" applyBorder="1">
      <alignment/>
      <protection/>
    </xf>
    <xf numFmtId="10" fontId="5" fillId="35" borderId="120" xfId="66" applyNumberFormat="1" applyFont="1" applyFill="1" applyBorder="1">
      <alignment/>
      <protection/>
    </xf>
    <xf numFmtId="3" fontId="5" fillId="35" borderId="121" xfId="66" applyNumberFormat="1" applyFont="1" applyFill="1" applyBorder="1">
      <alignment/>
      <protection/>
    </xf>
    <xf numFmtId="0" fontId="5" fillId="35" borderId="45" xfId="66" applyNumberFormat="1" applyFont="1" applyFill="1" applyBorder="1">
      <alignment/>
      <protection/>
    </xf>
    <xf numFmtId="0" fontId="3" fillId="0" borderId="81" xfId="66" applyNumberFormat="1" applyFont="1" applyBorder="1">
      <alignment/>
      <protection/>
    </xf>
    <xf numFmtId="10" fontId="5" fillId="35" borderId="114" xfId="66" applyNumberFormat="1" applyFont="1" applyFill="1" applyBorder="1">
      <alignment/>
      <protection/>
    </xf>
    <xf numFmtId="3" fontId="5" fillId="35" borderId="115" xfId="66" applyNumberFormat="1" applyFont="1" applyFill="1" applyBorder="1">
      <alignment/>
      <protection/>
    </xf>
    <xf numFmtId="10" fontId="5" fillId="35" borderId="115" xfId="66" applyNumberFormat="1" applyFont="1" applyFill="1" applyBorder="1">
      <alignment/>
      <protection/>
    </xf>
    <xf numFmtId="3" fontId="5" fillId="35" borderId="117" xfId="66" applyNumberFormat="1" applyFont="1" applyFill="1" applyBorder="1">
      <alignment/>
      <protection/>
    </xf>
    <xf numFmtId="10" fontId="5" fillId="35" borderId="116" xfId="66" applyNumberFormat="1" applyFont="1" applyFill="1" applyBorder="1">
      <alignment/>
      <protection/>
    </xf>
    <xf numFmtId="0" fontId="5" fillId="35" borderId="118" xfId="66" applyNumberFormat="1" applyFont="1" applyFill="1" applyBorder="1">
      <alignment/>
      <protection/>
    </xf>
    <xf numFmtId="3" fontId="3" fillId="0" borderId="80" xfId="66" applyNumberFormat="1" applyFont="1" applyBorder="1">
      <alignment/>
      <protection/>
    </xf>
    <xf numFmtId="3" fontId="5" fillId="35" borderId="122" xfId="66" applyNumberFormat="1" applyFont="1" applyFill="1" applyBorder="1">
      <alignment/>
      <protection/>
    </xf>
    <xf numFmtId="3" fontId="3" fillId="0" borderId="123" xfId="66" applyNumberFormat="1" applyFont="1" applyBorder="1" quotePrefix="1">
      <alignment/>
      <protection/>
    </xf>
    <xf numFmtId="3" fontId="3" fillId="0" borderId="63" xfId="66" applyNumberFormat="1" applyFont="1" applyBorder="1">
      <alignment/>
      <protection/>
    </xf>
    <xf numFmtId="0" fontId="10" fillId="0" borderId="0" xfId="66" applyFont="1" applyFill="1">
      <alignment/>
      <protection/>
    </xf>
    <xf numFmtId="10" fontId="10" fillId="0" borderId="0" xfId="66" applyNumberFormat="1" applyFont="1" applyFill="1">
      <alignment/>
      <protection/>
    </xf>
    <xf numFmtId="3" fontId="10" fillId="0" borderId="0" xfId="66" applyNumberFormat="1" applyFont="1" applyFill="1">
      <alignment/>
      <protection/>
    </xf>
    <xf numFmtId="10" fontId="5" fillId="35" borderId="60" xfId="66" applyNumberFormat="1" applyFont="1" applyFill="1" applyBorder="1">
      <alignment/>
      <protection/>
    </xf>
    <xf numFmtId="3" fontId="5" fillId="35" borderId="95" xfId="66" applyNumberFormat="1" applyFont="1" applyFill="1" applyBorder="1">
      <alignment/>
      <protection/>
    </xf>
    <xf numFmtId="10" fontId="5" fillId="35" borderId="96" xfId="66" applyNumberFormat="1" applyFont="1" applyFill="1" applyBorder="1">
      <alignment/>
      <protection/>
    </xf>
    <xf numFmtId="3" fontId="5" fillId="35" borderId="65" xfId="66" applyNumberFormat="1" applyFont="1" applyFill="1" applyBorder="1">
      <alignment/>
      <protection/>
    </xf>
    <xf numFmtId="10" fontId="5" fillId="35" borderId="62" xfId="66" applyNumberFormat="1" applyFont="1" applyFill="1" applyBorder="1">
      <alignment/>
      <protection/>
    </xf>
    <xf numFmtId="0" fontId="5" fillId="35" borderId="97" xfId="66" applyNumberFormat="1" applyFont="1" applyFill="1" applyBorder="1">
      <alignment/>
      <protection/>
    </xf>
    <xf numFmtId="0" fontId="24" fillId="0" borderId="0" xfId="66" applyFont="1" applyAlignment="1">
      <alignment vertical="center"/>
      <protection/>
    </xf>
    <xf numFmtId="10" fontId="27" fillId="0" borderId="66" xfId="66" applyNumberFormat="1" applyFont="1" applyBorder="1" applyAlignment="1">
      <alignment vertical="center"/>
      <protection/>
    </xf>
    <xf numFmtId="3" fontId="27" fillId="0" borderId="87" xfId="66" applyNumberFormat="1" applyFont="1" applyBorder="1" applyAlignment="1">
      <alignment vertical="center"/>
      <protection/>
    </xf>
    <xf numFmtId="10" fontId="27" fillId="0" borderId="87" xfId="66" applyNumberFormat="1" applyFont="1" applyBorder="1" applyAlignment="1">
      <alignment vertical="center"/>
      <protection/>
    </xf>
    <xf numFmtId="3" fontId="27" fillId="0" borderId="67" xfId="66" applyNumberFormat="1" applyFont="1" applyBorder="1" applyAlignment="1">
      <alignment vertical="center"/>
      <protection/>
    </xf>
    <xf numFmtId="0" fontId="27" fillId="0" borderId="89" xfId="66" applyNumberFormat="1" applyFont="1" applyBorder="1" applyAlignment="1">
      <alignment vertical="center"/>
      <protection/>
    </xf>
    <xf numFmtId="1" fontId="5" fillId="0" borderId="0" xfId="66" applyNumberFormat="1" applyFont="1" applyAlignment="1">
      <alignment horizontal="center" vertical="center" wrapText="1"/>
      <protection/>
    </xf>
    <xf numFmtId="10" fontId="10" fillId="33" borderId="72" xfId="66" applyNumberFormat="1" applyFont="1" applyFill="1" applyBorder="1" applyAlignment="1">
      <alignment horizontal="center" vertical="center" wrapText="1"/>
      <protection/>
    </xf>
    <xf numFmtId="49" fontId="10" fillId="33" borderId="71" xfId="66" applyNumberFormat="1" applyFont="1" applyFill="1" applyBorder="1" applyAlignment="1">
      <alignment horizontal="center" vertical="center" wrapText="1"/>
      <protection/>
    </xf>
    <xf numFmtId="10" fontId="10" fillId="33" borderId="119" xfId="66" applyNumberFormat="1" applyFont="1" applyFill="1" applyBorder="1" applyAlignment="1">
      <alignment horizontal="center" vertical="center" wrapText="1"/>
      <protection/>
    </xf>
    <xf numFmtId="0" fontId="5" fillId="0" borderId="0" xfId="66" applyFont="1">
      <alignment/>
      <protection/>
    </xf>
    <xf numFmtId="0" fontId="3" fillId="0" borderId="0" xfId="67" applyFont="1">
      <alignment/>
      <protection/>
    </xf>
    <xf numFmtId="0" fontId="24" fillId="0" borderId="0" xfId="67" applyFont="1">
      <alignment/>
      <protection/>
    </xf>
    <xf numFmtId="10" fontId="3" fillId="0" borderId="17" xfId="67" applyNumberFormat="1" applyFont="1" applyBorder="1">
      <alignment/>
      <protection/>
    </xf>
    <xf numFmtId="3" fontId="3" fillId="0" borderId="11" xfId="67" applyNumberFormat="1" applyFont="1" applyBorder="1">
      <alignment/>
      <protection/>
    </xf>
    <xf numFmtId="10" fontId="3" fillId="0" borderId="124" xfId="67" applyNumberFormat="1" applyFont="1" applyBorder="1">
      <alignment/>
      <protection/>
    </xf>
    <xf numFmtId="10" fontId="3" fillId="0" borderId="15" xfId="67" applyNumberFormat="1" applyFont="1" applyBorder="1">
      <alignment/>
      <protection/>
    </xf>
    <xf numFmtId="0" fontId="3" fillId="0" borderId="125" xfId="67" applyNumberFormat="1" applyFont="1" applyBorder="1">
      <alignment/>
      <protection/>
    </xf>
    <xf numFmtId="10" fontId="3" fillId="0" borderId="126" xfId="67" applyNumberFormat="1" applyFont="1" applyBorder="1">
      <alignment/>
      <protection/>
    </xf>
    <xf numFmtId="3" fontId="3" fillId="0" borderId="65" xfId="67" applyNumberFormat="1" applyFont="1" applyBorder="1">
      <alignment/>
      <protection/>
    </xf>
    <xf numFmtId="10" fontId="3" fillId="0" borderId="60" xfId="67" applyNumberFormat="1" applyFont="1" applyBorder="1">
      <alignment/>
      <protection/>
    </xf>
    <xf numFmtId="3" fontId="3" fillId="0" borderId="95" xfId="67" applyNumberFormat="1" applyFont="1" applyBorder="1">
      <alignment/>
      <protection/>
    </xf>
    <xf numFmtId="10" fontId="3" fillId="0" borderId="96" xfId="67" applyNumberFormat="1" applyFont="1" applyBorder="1">
      <alignment/>
      <protection/>
    </xf>
    <xf numFmtId="0" fontId="3" fillId="0" borderId="127" xfId="67" applyNumberFormat="1" applyFont="1" applyBorder="1">
      <alignment/>
      <protection/>
    </xf>
    <xf numFmtId="0" fontId="27" fillId="0" borderId="0" xfId="67" applyFont="1" applyAlignment="1">
      <alignment vertical="center"/>
      <protection/>
    </xf>
    <xf numFmtId="10" fontId="27" fillId="0" borderId="128" xfId="67" applyNumberFormat="1" applyFont="1" applyBorder="1" applyAlignment="1">
      <alignment vertical="center"/>
      <protection/>
    </xf>
    <xf numFmtId="3" fontId="27" fillId="0" borderId="129" xfId="67" applyNumberFormat="1" applyFont="1" applyBorder="1" applyAlignment="1">
      <alignment vertical="center"/>
      <protection/>
    </xf>
    <xf numFmtId="10" fontId="27" fillId="0" borderId="130" xfId="67" applyNumberFormat="1" applyFont="1" applyBorder="1" applyAlignment="1">
      <alignment vertical="center"/>
      <protection/>
    </xf>
    <xf numFmtId="3" fontId="27" fillId="0" borderId="131" xfId="67" applyNumberFormat="1" applyFont="1" applyBorder="1" applyAlignment="1">
      <alignment vertical="center"/>
      <protection/>
    </xf>
    <xf numFmtId="0" fontId="27" fillId="0" borderId="132" xfId="67" applyNumberFormat="1" applyFont="1" applyBorder="1" applyAlignment="1">
      <alignment vertical="center"/>
      <protection/>
    </xf>
    <xf numFmtId="1" fontId="5" fillId="0" borderId="0" xfId="67" applyNumberFormat="1" applyFont="1" applyAlignment="1">
      <alignment horizontal="center" vertical="center" wrapText="1"/>
      <protection/>
    </xf>
    <xf numFmtId="1" fontId="10" fillId="33" borderId="133" xfId="67" applyNumberFormat="1" applyFont="1" applyFill="1" applyBorder="1" applyAlignment="1">
      <alignment horizontal="center" vertical="center" wrapText="1"/>
      <protection/>
    </xf>
    <xf numFmtId="49" fontId="10" fillId="33" borderId="134" xfId="67" applyNumberFormat="1" applyFont="1" applyFill="1" applyBorder="1" applyAlignment="1">
      <alignment horizontal="center" vertical="center" wrapText="1"/>
      <protection/>
    </xf>
    <xf numFmtId="1" fontId="10" fillId="33" borderId="135" xfId="67" applyNumberFormat="1" applyFont="1" applyFill="1" applyBorder="1" applyAlignment="1">
      <alignment horizontal="center" vertical="center" wrapText="1"/>
      <protection/>
    </xf>
    <xf numFmtId="0" fontId="3" fillId="0" borderId="0" xfId="67" applyFont="1" applyAlignment="1">
      <alignment vertical="center"/>
      <protection/>
    </xf>
    <xf numFmtId="0" fontId="3" fillId="0" borderId="0" xfId="56" applyFont="1">
      <alignment/>
      <protection/>
    </xf>
    <xf numFmtId="10" fontId="3" fillId="0" borderId="0" xfId="56" applyNumberFormat="1" applyFont="1" applyFill="1" applyBorder="1">
      <alignment/>
      <protection/>
    </xf>
    <xf numFmtId="10" fontId="5" fillId="35" borderId="72" xfId="56" applyNumberFormat="1" applyFont="1" applyFill="1" applyBorder="1" applyAlignment="1">
      <alignment horizontal="right"/>
      <protection/>
    </xf>
    <xf numFmtId="3" fontId="5" fillId="35" borderId="119" xfId="56" applyNumberFormat="1" applyFont="1" applyFill="1" applyBorder="1" quotePrefix="1">
      <alignment/>
      <protection/>
    </xf>
    <xf numFmtId="10" fontId="5" fillId="35" borderId="119" xfId="56" applyNumberFormat="1" applyFont="1" applyFill="1" applyBorder="1">
      <alignment/>
      <protection/>
    </xf>
    <xf numFmtId="3" fontId="5" fillId="35" borderId="110" xfId="56" applyNumberFormat="1" applyFont="1" applyFill="1" applyBorder="1">
      <alignment/>
      <protection/>
    </xf>
    <xf numFmtId="0" fontId="5" fillId="35" borderId="136" xfId="56" applyNumberFormat="1" applyFont="1" applyFill="1" applyBorder="1">
      <alignment/>
      <protection/>
    </xf>
    <xf numFmtId="10" fontId="5" fillId="0" borderId="78" xfId="56" applyNumberFormat="1" applyFont="1" applyFill="1" applyBorder="1" applyAlignment="1">
      <alignment horizontal="right"/>
      <protection/>
    </xf>
    <xf numFmtId="3" fontId="5" fillId="0" borderId="123" xfId="56" applyNumberFormat="1" applyFont="1" applyBorder="1" quotePrefix="1">
      <alignment/>
      <protection/>
    </xf>
    <xf numFmtId="10" fontId="5" fillId="0" borderId="79" xfId="56" applyNumberFormat="1" applyFont="1" applyBorder="1">
      <alignment/>
      <protection/>
    </xf>
    <xf numFmtId="3" fontId="5" fillId="0" borderId="123" xfId="56" applyNumberFormat="1" applyFont="1" applyBorder="1">
      <alignment/>
      <protection/>
    </xf>
    <xf numFmtId="3" fontId="5" fillId="0" borderId="63" xfId="56" applyNumberFormat="1" applyFont="1" applyBorder="1">
      <alignment/>
      <protection/>
    </xf>
    <xf numFmtId="0" fontId="5" fillId="0" borderId="81" xfId="56" applyNumberFormat="1" applyFont="1" applyBorder="1" quotePrefix="1">
      <alignment/>
      <protection/>
    </xf>
    <xf numFmtId="10" fontId="5" fillId="35" borderId="114" xfId="56" applyNumberFormat="1" applyFont="1" applyFill="1" applyBorder="1">
      <alignment/>
      <protection/>
    </xf>
    <xf numFmtId="3" fontId="5" fillId="35" borderId="137" xfId="56" applyNumberFormat="1" applyFont="1" applyFill="1" applyBorder="1" quotePrefix="1">
      <alignment/>
      <protection/>
    </xf>
    <xf numFmtId="10" fontId="5" fillId="35" borderId="115" xfId="56" applyNumberFormat="1" applyFont="1" applyFill="1" applyBorder="1">
      <alignment/>
      <protection/>
    </xf>
    <xf numFmtId="3" fontId="5" fillId="35" borderId="137" xfId="56" applyNumberFormat="1" applyFont="1" applyFill="1" applyBorder="1">
      <alignment/>
      <protection/>
    </xf>
    <xf numFmtId="3" fontId="5" fillId="35" borderId="138" xfId="56" applyNumberFormat="1" applyFont="1" applyFill="1" applyBorder="1">
      <alignment/>
      <protection/>
    </xf>
    <xf numFmtId="0" fontId="5" fillId="35" borderId="118" xfId="56" applyNumberFormat="1" applyFont="1" applyFill="1" applyBorder="1">
      <alignment/>
      <protection/>
    </xf>
    <xf numFmtId="3" fontId="5" fillId="0" borderId="95" xfId="56" applyNumberFormat="1" applyFont="1" applyBorder="1" quotePrefix="1">
      <alignment/>
      <protection/>
    </xf>
    <xf numFmtId="3" fontId="5" fillId="0" borderId="95" xfId="56" applyNumberFormat="1" applyFont="1" applyBorder="1">
      <alignment/>
      <protection/>
    </xf>
    <xf numFmtId="3" fontId="5" fillId="0" borderId="65" xfId="56" applyNumberFormat="1" applyFont="1" applyBorder="1">
      <alignment/>
      <protection/>
    </xf>
    <xf numFmtId="0" fontId="5" fillId="0" borderId="97" xfId="56" applyNumberFormat="1" applyFont="1" applyBorder="1" quotePrefix="1">
      <alignment/>
      <protection/>
    </xf>
    <xf numFmtId="3" fontId="5" fillId="35" borderId="115" xfId="56" applyNumberFormat="1" applyFont="1" applyFill="1" applyBorder="1">
      <alignment/>
      <protection/>
    </xf>
    <xf numFmtId="10" fontId="5" fillId="35" borderId="116" xfId="56" applyNumberFormat="1" applyFont="1" applyFill="1" applyBorder="1">
      <alignment/>
      <protection/>
    </xf>
    <xf numFmtId="3" fontId="3" fillId="0" borderId="0" xfId="56" applyNumberFormat="1" applyFont="1">
      <alignment/>
      <protection/>
    </xf>
    <xf numFmtId="10" fontId="5" fillId="0" borderId="0" xfId="56" applyNumberFormat="1" applyFont="1" applyFill="1" applyBorder="1">
      <alignment/>
      <protection/>
    </xf>
    <xf numFmtId="0" fontId="24" fillId="0" borderId="0" xfId="56" applyFont="1">
      <alignment/>
      <protection/>
    </xf>
    <xf numFmtId="3" fontId="24" fillId="0" borderId="0" xfId="56" applyNumberFormat="1" applyFont="1">
      <alignment/>
      <protection/>
    </xf>
    <xf numFmtId="10" fontId="5" fillId="35" borderId="60" xfId="56" applyNumberFormat="1" applyFont="1" applyFill="1" applyBorder="1">
      <alignment/>
      <protection/>
    </xf>
    <xf numFmtId="3" fontId="5" fillId="35" borderId="95" xfId="56" applyNumberFormat="1" applyFont="1" applyFill="1" applyBorder="1">
      <alignment/>
      <protection/>
    </xf>
    <xf numFmtId="10" fontId="5" fillId="35" borderId="96" xfId="56" applyNumberFormat="1" applyFont="1" applyFill="1" applyBorder="1">
      <alignment/>
      <protection/>
    </xf>
    <xf numFmtId="3" fontId="5" fillId="35" borderId="65" xfId="56" applyNumberFormat="1" applyFont="1" applyFill="1" applyBorder="1">
      <alignment/>
      <protection/>
    </xf>
    <xf numFmtId="0" fontId="5" fillId="35" borderId="97" xfId="56" applyNumberFormat="1" applyFont="1" applyFill="1" applyBorder="1">
      <alignment/>
      <protection/>
    </xf>
    <xf numFmtId="0" fontId="25" fillId="0" borderId="0" xfId="56" applyFont="1">
      <alignment/>
      <protection/>
    </xf>
    <xf numFmtId="10" fontId="27" fillId="0" borderId="66" xfId="56" applyNumberFormat="1" applyFont="1" applyBorder="1">
      <alignment/>
      <protection/>
    </xf>
    <xf numFmtId="3" fontId="27" fillId="0" borderId="87" xfId="56" applyNumberFormat="1" applyFont="1" applyBorder="1">
      <alignment/>
      <protection/>
    </xf>
    <xf numFmtId="10" fontId="27" fillId="0" borderId="87" xfId="56" applyNumberFormat="1" applyFont="1" applyBorder="1">
      <alignment/>
      <protection/>
    </xf>
    <xf numFmtId="3" fontId="27" fillId="0" borderId="88" xfId="56" applyNumberFormat="1" applyFont="1" applyBorder="1">
      <alignment/>
      <protection/>
    </xf>
    <xf numFmtId="3" fontId="27" fillId="0" borderId="67" xfId="56" applyNumberFormat="1" applyFont="1" applyBorder="1">
      <alignment/>
      <protection/>
    </xf>
    <xf numFmtId="0" fontId="27" fillId="0" borderId="89" xfId="56" applyNumberFormat="1" applyFont="1" applyBorder="1">
      <alignment/>
      <protection/>
    </xf>
    <xf numFmtId="1" fontId="5" fillId="0" borderId="0" xfId="56" applyNumberFormat="1" applyFont="1" applyAlignment="1">
      <alignment horizontal="center" vertical="center" wrapText="1"/>
      <protection/>
    </xf>
    <xf numFmtId="1" fontId="10" fillId="33" borderId="72" xfId="56" applyNumberFormat="1" applyFont="1" applyFill="1" applyBorder="1" applyAlignment="1">
      <alignment horizontal="center" vertical="center" wrapText="1"/>
      <protection/>
    </xf>
    <xf numFmtId="49" fontId="10" fillId="33" borderId="71" xfId="56" applyNumberFormat="1" applyFont="1" applyFill="1" applyBorder="1" applyAlignment="1">
      <alignment horizontal="center" vertical="center" wrapText="1"/>
      <protection/>
    </xf>
    <xf numFmtId="1" fontId="10" fillId="33" borderId="119" xfId="56" applyNumberFormat="1" applyFont="1" applyFill="1" applyBorder="1" applyAlignment="1">
      <alignment horizontal="center" vertical="center" wrapText="1"/>
      <protection/>
    </xf>
    <xf numFmtId="0" fontId="5" fillId="0" borderId="0" xfId="56" applyFont="1">
      <alignment/>
      <protection/>
    </xf>
    <xf numFmtId="0" fontId="3" fillId="0" borderId="0" xfId="56" applyFont="1" applyFill="1">
      <alignment/>
      <protection/>
    </xf>
    <xf numFmtId="10" fontId="3" fillId="35" borderId="72" xfId="56" applyNumberFormat="1" applyFont="1" applyFill="1" applyBorder="1" applyAlignment="1">
      <alignment horizontal="right"/>
      <protection/>
    </xf>
    <xf numFmtId="3" fontId="3" fillId="35" borderId="119" xfId="56" applyNumberFormat="1" applyFont="1" applyFill="1" applyBorder="1">
      <alignment/>
      <protection/>
    </xf>
    <xf numFmtId="3" fontId="3" fillId="35" borderId="110" xfId="56" applyNumberFormat="1" applyFont="1" applyFill="1" applyBorder="1">
      <alignment/>
      <protection/>
    </xf>
    <xf numFmtId="10" fontId="3" fillId="35" borderId="72" xfId="56" applyNumberFormat="1" applyFont="1" applyFill="1" applyBorder="1">
      <alignment/>
      <protection/>
    </xf>
    <xf numFmtId="0" fontId="3" fillId="35" borderId="139" xfId="56" applyFont="1" applyFill="1" applyBorder="1">
      <alignment/>
      <protection/>
    </xf>
    <xf numFmtId="10" fontId="3" fillId="0" borderId="78" xfId="56" applyNumberFormat="1" applyFont="1" applyFill="1" applyBorder="1" applyAlignment="1">
      <alignment horizontal="right"/>
      <protection/>
    </xf>
    <xf numFmtId="3" fontId="3" fillId="0" borderId="79" xfId="56" applyNumberFormat="1" applyFont="1" applyFill="1" applyBorder="1">
      <alignment/>
      <protection/>
    </xf>
    <xf numFmtId="10" fontId="3" fillId="0" borderId="78" xfId="56" applyNumberFormat="1" applyFont="1" applyFill="1" applyBorder="1">
      <alignment/>
      <protection/>
    </xf>
    <xf numFmtId="3" fontId="3" fillId="0" borderId="61" xfId="56" applyNumberFormat="1" applyFont="1" applyFill="1" applyBorder="1">
      <alignment/>
      <protection/>
    </xf>
    <xf numFmtId="0" fontId="3" fillId="0" borderId="81" xfId="56" applyFont="1" applyFill="1" applyBorder="1">
      <alignment/>
      <protection/>
    </xf>
    <xf numFmtId="0" fontId="10" fillId="0" borderId="0" xfId="56" applyFont="1" applyFill="1">
      <alignment/>
      <protection/>
    </xf>
    <xf numFmtId="10" fontId="5" fillId="35" borderId="114" xfId="56" applyNumberFormat="1" applyFont="1" applyFill="1" applyBorder="1" applyAlignment="1">
      <alignment horizontal="right"/>
      <protection/>
    </xf>
    <xf numFmtId="3" fontId="5" fillId="35" borderId="117" xfId="56" applyNumberFormat="1" applyFont="1" applyFill="1" applyBorder="1">
      <alignment/>
      <protection/>
    </xf>
    <xf numFmtId="0" fontId="5" fillId="35" borderId="118" xfId="56" applyFont="1" applyFill="1" applyBorder="1">
      <alignment/>
      <protection/>
    </xf>
    <xf numFmtId="0" fontId="4" fillId="0" borderId="0" xfId="56" applyFont="1" applyFill="1">
      <alignment/>
      <protection/>
    </xf>
    <xf numFmtId="10" fontId="3" fillId="0" borderId="60" xfId="56" applyNumberFormat="1" applyFont="1" applyFill="1" applyBorder="1" applyAlignment="1">
      <alignment horizontal="right"/>
      <protection/>
    </xf>
    <xf numFmtId="3" fontId="3" fillId="0" borderId="96" xfId="56" applyNumberFormat="1" applyFont="1" applyFill="1" applyBorder="1">
      <alignment/>
      <protection/>
    </xf>
    <xf numFmtId="3" fontId="3" fillId="0" borderId="64" xfId="56" applyNumberFormat="1" applyFont="1" applyFill="1" applyBorder="1">
      <alignment/>
      <protection/>
    </xf>
    <xf numFmtId="10" fontId="3" fillId="0" borderId="60" xfId="56" applyNumberFormat="1" applyFont="1" applyFill="1" applyBorder="1">
      <alignment/>
      <protection/>
    </xf>
    <xf numFmtId="0" fontId="3" fillId="0" borderId="97" xfId="56" applyFont="1" applyFill="1" applyBorder="1">
      <alignment/>
      <protection/>
    </xf>
    <xf numFmtId="10" fontId="3" fillId="0" borderId="74" xfId="56" applyNumberFormat="1" applyFont="1" applyFill="1" applyBorder="1" applyAlignment="1">
      <alignment horizontal="right"/>
      <protection/>
    </xf>
    <xf numFmtId="3" fontId="3" fillId="0" borderId="75" xfId="56" applyNumberFormat="1" applyFont="1" applyFill="1" applyBorder="1">
      <alignment/>
      <protection/>
    </xf>
    <xf numFmtId="10" fontId="3" fillId="0" borderId="74" xfId="56" applyNumberFormat="1" applyFont="1" applyFill="1" applyBorder="1">
      <alignment/>
      <protection/>
    </xf>
    <xf numFmtId="3" fontId="3" fillId="0" borderId="57" xfId="56" applyNumberFormat="1" applyFont="1" applyFill="1" applyBorder="1">
      <alignment/>
      <protection/>
    </xf>
    <xf numFmtId="0" fontId="3" fillId="0" borderId="77" xfId="56" applyFont="1" applyFill="1" applyBorder="1">
      <alignment/>
      <protection/>
    </xf>
    <xf numFmtId="0" fontId="27" fillId="0" borderId="0" xfId="56" applyFont="1" applyFill="1" applyAlignment="1">
      <alignment vertical="center"/>
      <protection/>
    </xf>
    <xf numFmtId="10" fontId="27" fillId="0" borderId="70" xfId="56" applyNumberFormat="1" applyFont="1" applyFill="1" applyBorder="1" applyAlignment="1">
      <alignment horizontal="right" vertical="center"/>
      <protection/>
    </xf>
    <xf numFmtId="3" fontId="27" fillId="0" borderId="38" xfId="56" applyNumberFormat="1" applyFont="1" applyFill="1" applyBorder="1" applyAlignment="1">
      <alignment vertical="center"/>
      <protection/>
    </xf>
    <xf numFmtId="3" fontId="27" fillId="0" borderId="36" xfId="56" applyNumberFormat="1" applyFont="1" applyFill="1" applyBorder="1" applyAlignment="1">
      <alignment vertical="center"/>
      <protection/>
    </xf>
    <xf numFmtId="3" fontId="27" fillId="0" borderId="121" xfId="56" applyNumberFormat="1" applyFont="1" applyFill="1" applyBorder="1" applyAlignment="1">
      <alignment vertical="center"/>
      <protection/>
    </xf>
    <xf numFmtId="10" fontId="27" fillId="0" borderId="70" xfId="56" applyNumberFormat="1" applyFont="1" applyFill="1" applyBorder="1" applyAlignment="1">
      <alignment vertical="center"/>
      <protection/>
    </xf>
    <xf numFmtId="0" fontId="27" fillId="0" borderId="45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Alignment="1">
      <alignment horizontal="center" vertical="center" wrapText="1"/>
      <protection/>
    </xf>
    <xf numFmtId="49" fontId="4" fillId="33" borderId="75" xfId="56" applyNumberFormat="1" applyFont="1" applyFill="1" applyBorder="1" applyAlignment="1">
      <alignment horizontal="center" vertical="center" wrapText="1"/>
      <protection/>
    </xf>
    <xf numFmtId="49" fontId="4" fillId="33" borderId="57" xfId="56" applyNumberFormat="1" applyFont="1" applyFill="1" applyBorder="1" applyAlignment="1">
      <alignment horizontal="center" vertical="center" wrapText="1"/>
      <protection/>
    </xf>
    <xf numFmtId="1" fontId="12" fillId="0" borderId="0" xfId="56" applyNumberFormat="1" applyFont="1" applyFill="1" applyAlignment="1">
      <alignment horizontal="center" vertical="center" wrapText="1"/>
      <protection/>
    </xf>
    <xf numFmtId="0" fontId="12" fillId="0" borderId="0" xfId="56" applyFont="1" applyFill="1">
      <alignment/>
      <protection/>
    </xf>
    <xf numFmtId="10" fontId="3" fillId="35" borderId="119" xfId="56" applyNumberFormat="1" applyFont="1" applyFill="1" applyBorder="1">
      <alignment/>
      <protection/>
    </xf>
    <xf numFmtId="3" fontId="3" fillId="35" borderId="119" xfId="56" applyNumberFormat="1" applyFont="1" applyFill="1" applyBorder="1" quotePrefix="1">
      <alignment/>
      <protection/>
    </xf>
    <xf numFmtId="0" fontId="3" fillId="35" borderId="136" xfId="56" applyNumberFormat="1" applyFont="1" applyFill="1" applyBorder="1">
      <alignment/>
      <protection/>
    </xf>
    <xf numFmtId="10" fontId="3" fillId="0" borderId="78" xfId="56" applyNumberFormat="1" applyFont="1" applyBorder="1">
      <alignment/>
      <protection/>
    </xf>
    <xf numFmtId="3" fontId="3" fillId="0" borderId="79" xfId="56" applyNumberFormat="1" applyFont="1" applyBorder="1">
      <alignment/>
      <protection/>
    </xf>
    <xf numFmtId="10" fontId="3" fillId="0" borderId="79" xfId="56" applyNumberFormat="1" applyFont="1" applyBorder="1">
      <alignment/>
      <protection/>
    </xf>
    <xf numFmtId="3" fontId="32" fillId="0" borderId="123" xfId="56" applyNumberFormat="1" applyFont="1" applyBorder="1">
      <alignment/>
      <protection/>
    </xf>
    <xf numFmtId="3" fontId="3" fillId="0" borderId="123" xfId="56" applyNumberFormat="1" applyFont="1" applyBorder="1" quotePrefix="1">
      <alignment/>
      <protection/>
    </xf>
    <xf numFmtId="3" fontId="3" fillId="0" borderId="63" xfId="56" applyNumberFormat="1" applyFont="1" applyBorder="1">
      <alignment/>
      <protection/>
    </xf>
    <xf numFmtId="0" fontId="3" fillId="0" borderId="81" xfId="56" applyNumberFormat="1" applyFont="1" applyBorder="1" quotePrefix="1">
      <alignment/>
      <protection/>
    </xf>
    <xf numFmtId="3" fontId="3" fillId="0" borderId="123" xfId="56" applyNumberFormat="1" applyFont="1" applyBorder="1">
      <alignment/>
      <protection/>
    </xf>
    <xf numFmtId="3" fontId="3" fillId="0" borderId="95" xfId="56" applyNumberFormat="1" applyFont="1" applyBorder="1" quotePrefix="1">
      <alignment/>
      <protection/>
    </xf>
    <xf numFmtId="3" fontId="3" fillId="0" borderId="95" xfId="56" applyNumberFormat="1" applyFont="1" applyBorder="1">
      <alignment/>
      <protection/>
    </xf>
    <xf numFmtId="3" fontId="3" fillId="0" borderId="65" xfId="56" applyNumberFormat="1" applyFont="1" applyBorder="1">
      <alignment/>
      <protection/>
    </xf>
    <xf numFmtId="0" fontId="3" fillId="0" borderId="97" xfId="56" applyNumberFormat="1" applyFont="1" applyBorder="1" quotePrefix="1">
      <alignment/>
      <protection/>
    </xf>
    <xf numFmtId="3" fontId="25" fillId="0" borderId="0" xfId="56" applyNumberFormat="1" applyFont="1">
      <alignment/>
      <protection/>
    </xf>
    <xf numFmtId="0" fontId="33" fillId="0" borderId="0" xfId="56" applyFont="1">
      <alignment/>
      <protection/>
    </xf>
    <xf numFmtId="10" fontId="33" fillId="0" borderId="72" xfId="56" applyNumberFormat="1" applyFont="1" applyBorder="1">
      <alignment/>
      <protection/>
    </xf>
    <xf numFmtId="3" fontId="33" fillId="0" borderId="119" xfId="56" applyNumberFormat="1" applyFont="1" applyBorder="1">
      <alignment/>
      <protection/>
    </xf>
    <xf numFmtId="10" fontId="33" fillId="0" borderId="119" xfId="56" applyNumberFormat="1" applyFont="1" applyBorder="1">
      <alignment/>
      <protection/>
    </xf>
    <xf numFmtId="3" fontId="33" fillId="0" borderId="71" xfId="56" applyNumberFormat="1" applyFont="1" applyBorder="1">
      <alignment/>
      <protection/>
    </xf>
    <xf numFmtId="3" fontId="33" fillId="0" borderId="110" xfId="56" applyNumberFormat="1" applyFont="1" applyBorder="1">
      <alignment/>
      <protection/>
    </xf>
    <xf numFmtId="0" fontId="33" fillId="0" borderId="139" xfId="56" applyNumberFormat="1" applyFont="1" applyBorder="1">
      <alignment/>
      <protection/>
    </xf>
    <xf numFmtId="1" fontId="3" fillId="0" borderId="0" xfId="56" applyNumberFormat="1" applyFont="1" applyAlignment="1">
      <alignment horizontal="center" vertical="center" wrapText="1"/>
      <protection/>
    </xf>
    <xf numFmtId="1" fontId="4" fillId="33" borderId="72" xfId="56" applyNumberFormat="1" applyFont="1" applyFill="1" applyBorder="1" applyAlignment="1">
      <alignment horizontal="center" vertical="center" wrapText="1"/>
      <protection/>
    </xf>
    <xf numFmtId="49" fontId="4" fillId="33" borderId="71" xfId="56" applyNumberFormat="1" applyFont="1" applyFill="1" applyBorder="1" applyAlignment="1">
      <alignment horizontal="center" vertical="center" wrapText="1"/>
      <protection/>
    </xf>
    <xf numFmtId="1" fontId="4" fillId="33" borderId="119" xfId="56" applyNumberFormat="1" applyFont="1" applyFill="1" applyBorder="1" applyAlignment="1">
      <alignment horizontal="center" vertical="center" wrapText="1"/>
      <protection/>
    </xf>
    <xf numFmtId="3" fontId="32" fillId="0" borderId="96" xfId="56" applyNumberFormat="1" applyFont="1" applyBorder="1">
      <alignment/>
      <protection/>
    </xf>
    <xf numFmtId="3" fontId="32" fillId="0" borderId="64" xfId="56" applyNumberFormat="1" applyFont="1" applyBorder="1">
      <alignment/>
      <protection/>
    </xf>
    <xf numFmtId="10" fontId="5" fillId="35" borderId="60" xfId="56" applyNumberFormat="1" applyFont="1" applyFill="1" applyBorder="1" applyAlignment="1">
      <alignment horizontal="right"/>
      <protection/>
    </xf>
    <xf numFmtId="3" fontId="5" fillId="35" borderId="96" xfId="56" applyNumberFormat="1" applyFont="1" applyFill="1" applyBorder="1">
      <alignment/>
      <protection/>
    </xf>
    <xf numFmtId="3" fontId="5" fillId="35" borderId="64" xfId="56" applyNumberFormat="1" applyFont="1" applyFill="1" applyBorder="1">
      <alignment/>
      <protection/>
    </xf>
    <xf numFmtId="0" fontId="5" fillId="35" borderId="97" xfId="56" applyFont="1" applyFill="1" applyBorder="1">
      <alignment/>
      <protection/>
    </xf>
    <xf numFmtId="0" fontId="34" fillId="0" borderId="0" xfId="56" applyFont="1" applyFill="1">
      <alignment/>
      <protection/>
    </xf>
    <xf numFmtId="10" fontId="34" fillId="0" borderId="70" xfId="56" applyNumberFormat="1" applyFont="1" applyFill="1" applyBorder="1" applyAlignment="1">
      <alignment horizontal="right"/>
      <protection/>
    </xf>
    <xf numFmtId="3" fontId="34" fillId="0" borderId="38" xfId="56" applyNumberFormat="1" applyFont="1" applyFill="1" applyBorder="1">
      <alignment/>
      <protection/>
    </xf>
    <xf numFmtId="3" fontId="34" fillId="0" borderId="36" xfId="56" applyNumberFormat="1" applyFont="1" applyFill="1" applyBorder="1">
      <alignment/>
      <protection/>
    </xf>
    <xf numFmtId="3" fontId="34" fillId="0" borderId="121" xfId="56" applyNumberFormat="1" applyFont="1" applyFill="1" applyBorder="1">
      <alignment/>
      <protection/>
    </xf>
    <xf numFmtId="10" fontId="34" fillId="0" borderId="70" xfId="56" applyNumberFormat="1" applyFont="1" applyFill="1" applyBorder="1">
      <alignment/>
      <protection/>
    </xf>
    <xf numFmtId="0" fontId="34" fillId="0" borderId="45" xfId="56" applyNumberFormat="1" applyFont="1" applyFill="1" applyBorder="1">
      <alignment/>
      <protection/>
    </xf>
    <xf numFmtId="1" fontId="5" fillId="0" borderId="0" xfId="56" applyNumberFormat="1" applyFont="1" applyFill="1" applyAlignment="1">
      <alignment horizontal="center" vertical="center" wrapText="1"/>
      <protection/>
    </xf>
    <xf numFmtId="0" fontId="5" fillId="0" borderId="0" xfId="56" applyFont="1" applyFill="1">
      <alignment/>
      <protection/>
    </xf>
    <xf numFmtId="0" fontId="3" fillId="36" borderId="0" xfId="56" applyFont="1" applyFill="1">
      <alignment/>
      <protection/>
    </xf>
    <xf numFmtId="0" fontId="13" fillId="36" borderId="0" xfId="56" applyFont="1" applyFill="1">
      <alignment/>
      <protection/>
    </xf>
    <xf numFmtId="0" fontId="13" fillId="0" borderId="0" xfId="56" applyFont="1" applyFill="1">
      <alignment/>
      <protection/>
    </xf>
    <xf numFmtId="10" fontId="3" fillId="0" borderId="17" xfId="56" applyNumberFormat="1" applyFont="1" applyFill="1" applyBorder="1">
      <alignment/>
      <protection/>
    </xf>
    <xf numFmtId="3" fontId="3" fillId="0" borderId="15" xfId="56" applyNumberFormat="1" applyFont="1" applyFill="1" applyBorder="1">
      <alignment/>
      <protection/>
    </xf>
    <xf numFmtId="3" fontId="3" fillId="0" borderId="140" xfId="56" applyNumberFormat="1" applyFont="1" applyFill="1" applyBorder="1">
      <alignment/>
      <protection/>
    </xf>
    <xf numFmtId="10" fontId="3" fillId="0" borderId="124" xfId="56" applyNumberFormat="1" applyFont="1" applyFill="1" applyBorder="1">
      <alignment/>
      <protection/>
    </xf>
    <xf numFmtId="0" fontId="3" fillId="0" borderId="125" xfId="56" applyFont="1" applyFill="1" applyBorder="1">
      <alignment/>
      <protection/>
    </xf>
    <xf numFmtId="10" fontId="3" fillId="0" borderId="126" xfId="56" applyNumberFormat="1" applyFont="1" applyFill="1" applyBorder="1">
      <alignment/>
      <protection/>
    </xf>
    <xf numFmtId="0" fontId="3" fillId="0" borderId="127" xfId="56" applyFont="1" applyFill="1" applyBorder="1">
      <alignment/>
      <protection/>
    </xf>
    <xf numFmtId="0" fontId="27" fillId="0" borderId="0" xfId="56" applyFont="1" applyFill="1">
      <alignment/>
      <protection/>
    </xf>
    <xf numFmtId="10" fontId="27" fillId="0" borderId="141" xfId="56" applyNumberFormat="1" applyFont="1" applyFill="1" applyBorder="1">
      <alignment/>
      <protection/>
    </xf>
    <xf numFmtId="3" fontId="27" fillId="0" borderId="87" xfId="56" applyNumberFormat="1" applyFont="1" applyFill="1" applyBorder="1">
      <alignment/>
      <protection/>
    </xf>
    <xf numFmtId="3" fontId="27" fillId="0" borderId="88" xfId="56" applyNumberFormat="1" applyFont="1" applyFill="1" applyBorder="1">
      <alignment/>
      <protection/>
    </xf>
    <xf numFmtId="3" fontId="27" fillId="0" borderId="67" xfId="56" applyNumberFormat="1" applyFont="1" applyFill="1" applyBorder="1">
      <alignment/>
      <protection/>
    </xf>
    <xf numFmtId="10" fontId="27" fillId="0" borderId="66" xfId="56" applyNumberFormat="1" applyFont="1" applyFill="1" applyBorder="1">
      <alignment/>
      <protection/>
    </xf>
    <xf numFmtId="0" fontId="27" fillId="0" borderId="142" xfId="56" applyNumberFormat="1" applyFont="1" applyFill="1" applyBorder="1">
      <alignment/>
      <protection/>
    </xf>
    <xf numFmtId="0" fontId="36" fillId="0" borderId="0" xfId="56" applyFont="1" applyFill="1">
      <alignment/>
      <protection/>
    </xf>
    <xf numFmtId="10" fontId="33" fillId="0" borderId="143" xfId="56" applyNumberFormat="1" applyFont="1" applyFill="1" applyBorder="1">
      <alignment/>
      <protection/>
    </xf>
    <xf numFmtId="3" fontId="33" fillId="0" borderId="144" xfId="56" applyNumberFormat="1" applyFont="1" applyFill="1" applyBorder="1">
      <alignment/>
      <protection/>
    </xf>
    <xf numFmtId="3" fontId="33" fillId="0" borderId="145" xfId="56" applyNumberFormat="1" applyFont="1" applyFill="1" applyBorder="1">
      <alignment/>
      <protection/>
    </xf>
    <xf numFmtId="3" fontId="33" fillId="0" borderId="146" xfId="56" applyNumberFormat="1" applyFont="1" applyFill="1" applyBorder="1">
      <alignment/>
      <protection/>
    </xf>
    <xf numFmtId="10" fontId="33" fillId="0" borderId="147" xfId="56" applyNumberFormat="1" applyFont="1" applyFill="1" applyBorder="1">
      <alignment/>
      <protection/>
    </xf>
    <xf numFmtId="0" fontId="33" fillId="0" borderId="148" xfId="56" applyNumberFormat="1" applyFont="1" applyFill="1" applyBorder="1">
      <alignment/>
      <protection/>
    </xf>
    <xf numFmtId="49" fontId="4" fillId="33" borderId="149" xfId="56" applyNumberFormat="1" applyFont="1" applyFill="1" applyBorder="1" applyAlignment="1">
      <alignment horizontal="center" vertical="center" wrapText="1"/>
      <protection/>
    </xf>
    <xf numFmtId="49" fontId="4" fillId="33" borderId="150" xfId="56" applyNumberFormat="1" applyFont="1" applyFill="1" applyBorder="1" applyAlignment="1">
      <alignment horizontal="center" vertical="center" wrapText="1"/>
      <protection/>
    </xf>
    <xf numFmtId="0" fontId="37" fillId="36" borderId="0" xfId="56" applyFont="1" applyFill="1">
      <alignment/>
      <protection/>
    </xf>
    <xf numFmtId="0" fontId="25" fillId="0" borderId="0" xfId="56" applyFont="1" applyFill="1">
      <alignment/>
      <protection/>
    </xf>
    <xf numFmtId="10" fontId="27" fillId="0" borderId="143" xfId="56" applyNumberFormat="1" applyFont="1" applyFill="1" applyBorder="1">
      <alignment/>
      <protection/>
    </xf>
    <xf numFmtId="3" fontId="27" fillId="0" borderId="144" xfId="56" applyNumberFormat="1" applyFont="1" applyFill="1" applyBorder="1">
      <alignment/>
      <protection/>
    </xf>
    <xf numFmtId="3" fontId="27" fillId="0" borderId="145" xfId="56" applyNumberFormat="1" applyFont="1" applyFill="1" applyBorder="1">
      <alignment/>
      <protection/>
    </xf>
    <xf numFmtId="3" fontId="27" fillId="0" borderId="146" xfId="56" applyNumberFormat="1" applyFont="1" applyFill="1" applyBorder="1">
      <alignment/>
      <protection/>
    </xf>
    <xf numFmtId="10" fontId="27" fillId="0" borderId="147" xfId="56" applyNumberFormat="1" applyFont="1" applyFill="1" applyBorder="1">
      <alignment/>
      <protection/>
    </xf>
    <xf numFmtId="0" fontId="27" fillId="0" borderId="148" xfId="56" applyNumberFormat="1" applyFont="1" applyFill="1" applyBorder="1">
      <alignment/>
      <protection/>
    </xf>
    <xf numFmtId="0" fontId="13" fillId="36" borderId="0" xfId="61" applyNumberFormat="1" applyFont="1" applyFill="1" applyBorder="1">
      <alignment/>
      <protection/>
    </xf>
    <xf numFmtId="0" fontId="13" fillId="0" borderId="0" xfId="56" applyFont="1" applyFill="1" applyAlignment="1">
      <alignment vertical="center"/>
      <protection/>
    </xf>
    <xf numFmtId="10" fontId="3" fillId="0" borderId="46" xfId="56" applyNumberFormat="1" applyFont="1" applyFill="1" applyBorder="1" applyAlignment="1">
      <alignment vertical="center"/>
      <protection/>
    </xf>
    <xf numFmtId="3" fontId="3" fillId="0" borderId="30" xfId="56" applyNumberFormat="1" applyFont="1" applyFill="1" applyBorder="1" applyAlignment="1">
      <alignment vertical="center"/>
      <protection/>
    </xf>
    <xf numFmtId="3" fontId="3" fillId="0" borderId="73" xfId="56" applyNumberFormat="1" applyFont="1" applyFill="1" applyBorder="1" applyAlignment="1">
      <alignment vertical="center"/>
      <protection/>
    </xf>
    <xf numFmtId="0" fontId="3" fillId="0" borderId="109" xfId="56" applyFont="1" applyFill="1" applyBorder="1" applyAlignment="1">
      <alignment vertical="center"/>
      <protection/>
    </xf>
    <xf numFmtId="10" fontId="3" fillId="0" borderId="60" xfId="56" applyNumberFormat="1" applyFont="1" applyFill="1" applyBorder="1" applyAlignment="1">
      <alignment vertical="center"/>
      <protection/>
    </xf>
    <xf numFmtId="3" fontId="3" fillId="0" borderId="96" xfId="56" applyNumberFormat="1" applyFont="1" applyFill="1" applyBorder="1" applyAlignment="1">
      <alignment vertical="center"/>
      <protection/>
    </xf>
    <xf numFmtId="3" fontId="3" fillId="0" borderId="64" xfId="56" applyNumberFormat="1" applyFont="1" applyFill="1" applyBorder="1" applyAlignment="1">
      <alignment vertical="center"/>
      <protection/>
    </xf>
    <xf numFmtId="0" fontId="3" fillId="0" borderId="97" xfId="56" applyFont="1" applyFill="1" applyBorder="1" applyAlignment="1">
      <alignment vertical="center"/>
      <protection/>
    </xf>
    <xf numFmtId="0" fontId="25" fillId="0" borderId="0" xfId="56" applyFont="1" applyFill="1" applyAlignment="1">
      <alignment vertical="center"/>
      <protection/>
    </xf>
    <xf numFmtId="10" fontId="25" fillId="0" borderId="66" xfId="56" applyNumberFormat="1" applyFont="1" applyFill="1" applyBorder="1" applyAlignment="1">
      <alignment vertical="center"/>
      <protection/>
    </xf>
    <xf numFmtId="3" fontId="25" fillId="0" borderId="87" xfId="56" applyNumberFormat="1" applyFont="1" applyFill="1" applyBorder="1" applyAlignment="1">
      <alignment vertical="center"/>
      <protection/>
    </xf>
    <xf numFmtId="3" fontId="25" fillId="0" borderId="88" xfId="56" applyNumberFormat="1" applyFont="1" applyFill="1" applyBorder="1" applyAlignment="1">
      <alignment vertical="center"/>
      <protection/>
    </xf>
    <xf numFmtId="3" fontId="25" fillId="0" borderId="67" xfId="56" applyNumberFormat="1" applyFont="1" applyFill="1" applyBorder="1" applyAlignment="1">
      <alignment vertical="center"/>
      <protection/>
    </xf>
    <xf numFmtId="0" fontId="25" fillId="0" borderId="89" xfId="56" applyNumberFormat="1" applyFont="1" applyFill="1" applyBorder="1" applyAlignment="1">
      <alignment vertical="center"/>
      <protection/>
    </xf>
    <xf numFmtId="49" fontId="10" fillId="33" borderId="75" xfId="56" applyNumberFormat="1" applyFont="1" applyFill="1" applyBorder="1" applyAlignment="1">
      <alignment horizontal="center" vertical="center" wrapText="1"/>
      <protection/>
    </xf>
    <xf numFmtId="49" fontId="10" fillId="33" borderId="57" xfId="56" applyNumberFormat="1" applyFont="1" applyFill="1" applyBorder="1" applyAlignment="1">
      <alignment horizontal="center" vertical="center" wrapText="1"/>
      <protection/>
    </xf>
    <xf numFmtId="0" fontId="38" fillId="0" borderId="0" xfId="55" applyFont="1" applyFill="1">
      <alignment/>
      <protection/>
    </xf>
    <xf numFmtId="0" fontId="39" fillId="0" borderId="0" xfId="55" applyFont="1" applyFill="1">
      <alignment/>
      <protection/>
    </xf>
    <xf numFmtId="0" fontId="111" fillId="5" borderId="34" xfId="55" applyFont="1" applyFill="1" applyBorder="1">
      <alignment/>
      <protection/>
    </xf>
    <xf numFmtId="0" fontId="112" fillId="5" borderId="151" xfId="55" applyFont="1" applyFill="1" applyBorder="1">
      <alignment/>
      <protection/>
    </xf>
    <xf numFmtId="0" fontId="113" fillId="5" borderId="19" xfId="55" applyFont="1" applyFill="1" applyBorder="1">
      <alignment/>
      <protection/>
    </xf>
    <xf numFmtId="0" fontId="112" fillId="5" borderId="152" xfId="55" applyFont="1" applyFill="1" applyBorder="1">
      <alignment/>
      <protection/>
    </xf>
    <xf numFmtId="0" fontId="114" fillId="5" borderId="19" xfId="55" applyFont="1" applyFill="1" applyBorder="1">
      <alignment/>
      <protection/>
    </xf>
    <xf numFmtId="0" fontId="115" fillId="5" borderId="19" xfId="55" applyFont="1" applyFill="1" applyBorder="1">
      <alignment/>
      <protection/>
    </xf>
    <xf numFmtId="0" fontId="111" fillId="5" borderId="19" xfId="55" applyFont="1" applyFill="1" applyBorder="1">
      <alignment/>
      <protection/>
    </xf>
    <xf numFmtId="0" fontId="111" fillId="5" borderId="65" xfId="55" applyFont="1" applyFill="1" applyBorder="1">
      <alignment/>
      <protection/>
    </xf>
    <xf numFmtId="0" fontId="112" fillId="5" borderId="153" xfId="55" applyFont="1" applyFill="1" applyBorder="1">
      <alignment/>
      <protection/>
    </xf>
    <xf numFmtId="17" fontId="39" fillId="0" borderId="0" xfId="55" applyNumberFormat="1" applyFont="1" applyFill="1">
      <alignment/>
      <protection/>
    </xf>
    <xf numFmtId="0" fontId="39" fillId="3" borderId="11" xfId="55" applyFont="1" applyFill="1" applyBorder="1">
      <alignment/>
      <protection/>
    </xf>
    <xf numFmtId="0" fontId="39" fillId="3" borderId="154" xfId="55" applyFont="1" applyFill="1" applyBorder="1">
      <alignment/>
      <protection/>
    </xf>
    <xf numFmtId="0" fontId="43" fillId="4" borderId="155" xfId="57" applyFont="1" applyFill="1" applyBorder="1">
      <alignment/>
      <protection/>
    </xf>
    <xf numFmtId="0" fontId="44" fillId="4" borderId="156" xfId="45" applyFont="1" applyFill="1" applyBorder="1" applyAlignment="1" applyProtection="1">
      <alignment horizontal="left" indent="1"/>
      <protection/>
    </xf>
    <xf numFmtId="0" fontId="45" fillId="37" borderId="157" xfId="55" applyFont="1" applyFill="1" applyBorder="1">
      <alignment/>
      <protection/>
    </xf>
    <xf numFmtId="0" fontId="44" fillId="37" borderId="158" xfId="45" applyFont="1" applyFill="1" applyBorder="1" applyAlignment="1" applyProtection="1">
      <alignment horizontal="left" indent="1"/>
      <protection/>
    </xf>
    <xf numFmtId="0" fontId="45" fillId="0" borderId="159" xfId="55" applyFont="1" applyFill="1" applyBorder="1">
      <alignment/>
      <protection/>
    </xf>
    <xf numFmtId="0" fontId="46" fillId="0" borderId="160" xfId="45" applyFont="1" applyFill="1" applyBorder="1" applyAlignment="1" applyProtection="1">
      <alignment horizontal="left" indent="1"/>
      <protection/>
    </xf>
    <xf numFmtId="0" fontId="45" fillId="37" borderId="159" xfId="55" applyFont="1" applyFill="1" applyBorder="1">
      <alignment/>
      <protection/>
    </xf>
    <xf numFmtId="0" fontId="46" fillId="37" borderId="160" xfId="45" applyFont="1" applyFill="1" applyBorder="1" applyAlignment="1" applyProtection="1">
      <alignment horizontal="left" indent="1"/>
      <protection/>
    </xf>
    <xf numFmtId="0" fontId="45" fillId="0" borderId="155" xfId="55" applyFont="1" applyFill="1" applyBorder="1">
      <alignment/>
      <protection/>
    </xf>
    <xf numFmtId="0" fontId="46" fillId="0" borderId="156" xfId="45" applyFont="1" applyFill="1" applyBorder="1" applyAlignment="1" applyProtection="1">
      <alignment horizontal="left" indent="1"/>
      <protection/>
    </xf>
    <xf numFmtId="0" fontId="45" fillId="0" borderId="0" xfId="55" applyFont="1" applyFill="1">
      <alignment/>
      <protection/>
    </xf>
    <xf numFmtId="0" fontId="47" fillId="0" borderId="0" xfId="55" applyFont="1" applyFill="1">
      <alignment/>
      <protection/>
    </xf>
    <xf numFmtId="0" fontId="48" fillId="0" borderId="0" xfId="55" applyFont="1" applyFill="1">
      <alignment/>
      <protection/>
    </xf>
    <xf numFmtId="0" fontId="49" fillId="0" borderId="0" xfId="45" applyFont="1" applyFill="1" applyAlignment="1" applyProtection="1">
      <alignment/>
      <protection/>
    </xf>
    <xf numFmtId="0" fontId="116" fillId="7" borderId="161" xfId="58" applyFont="1" applyFill="1" applyBorder="1">
      <alignment/>
      <protection/>
    </xf>
    <xf numFmtId="0" fontId="116" fillId="7" borderId="0" xfId="58" applyFont="1" applyFill="1">
      <alignment/>
      <protection/>
    </xf>
    <xf numFmtId="0" fontId="117" fillId="7" borderId="47" xfId="58" applyFont="1" applyFill="1" applyBorder="1" applyAlignment="1">
      <alignment/>
      <protection/>
    </xf>
    <xf numFmtId="0" fontId="118" fillId="7" borderId="20" xfId="58" applyFont="1" applyFill="1" applyBorder="1" applyAlignment="1">
      <alignment/>
      <protection/>
    </xf>
    <xf numFmtId="0" fontId="119" fillId="7" borderId="47" xfId="58" applyFont="1" applyFill="1" applyBorder="1" applyAlignment="1">
      <alignment/>
      <protection/>
    </xf>
    <xf numFmtId="0" fontId="120" fillId="7" borderId="20" xfId="58" applyFont="1" applyFill="1" applyBorder="1" applyAlignment="1">
      <alignment/>
      <protection/>
    </xf>
    <xf numFmtId="37" fontId="121" fillId="7" borderId="0" xfId="60" applyFont="1" applyFill="1">
      <alignment/>
      <protection/>
    </xf>
    <xf numFmtId="37" fontId="122" fillId="7" borderId="0" xfId="60" applyFont="1" applyFill="1">
      <alignment/>
      <protection/>
    </xf>
    <xf numFmtId="37" fontId="123" fillId="7" borderId="0" xfId="60" applyFont="1" applyFill="1">
      <alignment/>
      <protection/>
    </xf>
    <xf numFmtId="37" fontId="124" fillId="7" borderId="0" xfId="60" applyFont="1" applyFill="1" applyAlignment="1">
      <alignment horizontal="left" indent="1"/>
      <protection/>
    </xf>
    <xf numFmtId="37" fontId="125" fillId="7" borderId="0" xfId="60" applyFont="1" applyFill="1">
      <alignment/>
      <protection/>
    </xf>
    <xf numFmtId="2" fontId="125" fillId="7" borderId="0" xfId="60" applyNumberFormat="1" applyFont="1" applyFill="1">
      <alignment/>
      <protection/>
    </xf>
    <xf numFmtId="37" fontId="126" fillId="7" borderId="0" xfId="60" applyFont="1" applyFill="1">
      <alignment/>
      <protection/>
    </xf>
    <xf numFmtId="0" fontId="40" fillId="3" borderId="162" xfId="55" applyFont="1" applyFill="1" applyBorder="1" applyAlignment="1">
      <alignment horizontal="center"/>
      <protection/>
    </xf>
    <xf numFmtId="0" fontId="40" fillId="3" borderId="163" xfId="55" applyFont="1" applyFill="1" applyBorder="1" applyAlignment="1">
      <alignment horizontal="center"/>
      <protection/>
    </xf>
    <xf numFmtId="0" fontId="41" fillId="3" borderId="19" xfId="55" applyFont="1" applyFill="1" applyBorder="1" applyAlignment="1">
      <alignment horizontal="center"/>
      <protection/>
    </xf>
    <xf numFmtId="0" fontId="41" fillId="3" borderId="152" xfId="55" applyFont="1" applyFill="1" applyBorder="1" applyAlignment="1">
      <alignment horizontal="center"/>
      <protection/>
    </xf>
    <xf numFmtId="0" fontId="42" fillId="3" borderId="19" xfId="55" applyFont="1" applyFill="1" applyBorder="1" applyAlignment="1">
      <alignment horizontal="center"/>
      <protection/>
    </xf>
    <xf numFmtId="0" fontId="42" fillId="3" borderId="152" xfId="55" applyFont="1" applyFill="1" applyBorder="1" applyAlignment="1">
      <alignment horizontal="center"/>
      <protection/>
    </xf>
    <xf numFmtId="37" fontId="127" fillId="38" borderId="164" xfId="45" applyNumberFormat="1" applyFont="1" applyFill="1" applyBorder="1" applyAlignment="1" applyProtection="1">
      <alignment horizontal="center"/>
      <protection/>
    </xf>
    <xf numFmtId="37" fontId="127" fillId="38" borderId="165" xfId="45" applyNumberFormat="1" applyFont="1" applyFill="1" applyBorder="1" applyAlignment="1" applyProtection="1">
      <alignment horizontal="center"/>
      <protection/>
    </xf>
    <xf numFmtId="37" fontId="12" fillId="0" borderId="23" xfId="59" applyFont="1" applyFill="1" applyBorder="1" applyAlignment="1" applyProtection="1">
      <alignment vertical="center"/>
      <protection/>
    </xf>
    <xf numFmtId="37" fontId="21" fillId="37" borderId="136" xfId="45" applyNumberFormat="1" applyFont="1" applyFill="1" applyBorder="1" applyAlignment="1" applyProtection="1">
      <alignment horizontal="center"/>
      <protection/>
    </xf>
    <xf numFmtId="37" fontId="21" fillId="37" borderId="111" xfId="45" applyNumberFormat="1" applyFont="1" applyFill="1" applyBorder="1" applyAlignment="1" applyProtection="1">
      <alignment horizontal="center"/>
      <protection/>
    </xf>
    <xf numFmtId="37" fontId="19" fillId="33" borderId="54" xfId="59" applyFont="1" applyFill="1" applyBorder="1" applyAlignment="1">
      <alignment horizontal="center" vertical="center"/>
      <protection/>
    </xf>
    <xf numFmtId="37" fontId="19" fillId="33" borderId="50" xfId="59" applyFont="1" applyFill="1" applyBorder="1" applyAlignment="1">
      <alignment horizontal="center" vertical="center"/>
      <protection/>
    </xf>
    <xf numFmtId="37" fontId="19" fillId="33" borderId="52" xfId="59" applyFont="1" applyFill="1" applyBorder="1" applyAlignment="1">
      <alignment horizontal="center" vertical="center"/>
      <protection/>
    </xf>
    <xf numFmtId="37" fontId="19" fillId="33" borderId="23" xfId="59" applyFont="1" applyFill="1" applyBorder="1" applyAlignment="1">
      <alignment horizontal="center" vertical="center"/>
      <protection/>
    </xf>
    <xf numFmtId="37" fontId="19" fillId="33" borderId="0" xfId="59" applyFont="1" applyFill="1" applyBorder="1" applyAlignment="1">
      <alignment horizontal="center" vertical="center"/>
      <protection/>
    </xf>
    <xf numFmtId="37" fontId="19" fillId="33" borderId="21" xfId="59" applyFont="1" applyFill="1" applyBorder="1" applyAlignment="1">
      <alignment horizontal="center" vertical="center"/>
      <protection/>
    </xf>
    <xf numFmtId="37" fontId="17" fillId="33" borderId="166" xfId="59" applyFont="1" applyFill="1" applyBorder="1" applyAlignment="1">
      <alignment horizontal="center" vertical="center"/>
      <protection/>
    </xf>
    <xf numFmtId="37" fontId="17" fillId="33" borderId="52" xfId="59" applyFont="1" applyFill="1" applyBorder="1" applyAlignment="1">
      <alignment horizontal="center" vertical="center"/>
      <protection/>
    </xf>
    <xf numFmtId="37" fontId="12" fillId="0" borderId="23" xfId="59" applyFont="1" applyFill="1" applyBorder="1" applyAlignment="1" applyProtection="1">
      <alignment horizontal="center" vertical="center"/>
      <protection/>
    </xf>
    <xf numFmtId="37" fontId="14" fillId="0" borderId="23" xfId="59" applyFont="1" applyBorder="1">
      <alignment/>
      <protection/>
    </xf>
    <xf numFmtId="37" fontId="15" fillId="0" borderId="23" xfId="59" applyFont="1" applyBorder="1">
      <alignment/>
      <protection/>
    </xf>
    <xf numFmtId="37" fontId="14" fillId="0" borderId="31" xfId="59" applyFont="1" applyBorder="1">
      <alignment/>
      <protection/>
    </xf>
    <xf numFmtId="37" fontId="11" fillId="33" borderId="23" xfId="59" applyFont="1" applyFill="1" applyBorder="1" applyAlignment="1">
      <alignment horizontal="center"/>
      <protection/>
    </xf>
    <xf numFmtId="37" fontId="11" fillId="33" borderId="21" xfId="59" applyFont="1" applyFill="1" applyBorder="1" applyAlignment="1">
      <alignment horizontal="center"/>
      <protection/>
    </xf>
    <xf numFmtId="37" fontId="17" fillId="33" borderId="54" xfId="59" applyFont="1" applyFill="1" applyBorder="1" applyAlignment="1" applyProtection="1">
      <alignment horizontal="center" vertical="center"/>
      <protection/>
    </xf>
    <xf numFmtId="37" fontId="17" fillId="33" borderId="50" xfId="59" applyFont="1" applyFill="1" applyBorder="1" applyAlignment="1" applyProtection="1">
      <alignment horizontal="center" vertical="center"/>
      <protection/>
    </xf>
    <xf numFmtId="37" fontId="10" fillId="33" borderId="54" xfId="59" applyFont="1" applyFill="1" applyBorder="1" applyAlignment="1">
      <alignment horizontal="center" vertical="center"/>
      <protection/>
    </xf>
    <xf numFmtId="37" fontId="5" fillId="33" borderId="23" xfId="59" applyFont="1" applyFill="1" applyBorder="1" applyAlignment="1">
      <alignment horizontal="center" vertical="center"/>
      <protection/>
    </xf>
    <xf numFmtId="37" fontId="5" fillId="33" borderId="16" xfId="59" applyFont="1" applyFill="1" applyBorder="1" applyAlignment="1">
      <alignment horizontal="center" vertical="center"/>
      <protection/>
    </xf>
    <xf numFmtId="37" fontId="10" fillId="33" borderId="53" xfId="59" applyFont="1" applyFill="1" applyBorder="1" applyAlignment="1">
      <alignment horizontal="center" vertical="center"/>
      <protection/>
    </xf>
    <xf numFmtId="37" fontId="5" fillId="33" borderId="22" xfId="59" applyFont="1" applyFill="1" applyBorder="1" applyAlignment="1">
      <alignment horizontal="center" vertical="center"/>
      <protection/>
    </xf>
    <xf numFmtId="37" fontId="5" fillId="33" borderId="15" xfId="59" applyFont="1" applyFill="1" applyBorder="1" applyAlignment="1">
      <alignment horizontal="center" vertical="center"/>
      <protection/>
    </xf>
    <xf numFmtId="37" fontId="10" fillId="33" borderId="50" xfId="59" applyFont="1" applyFill="1" applyBorder="1" applyAlignment="1">
      <alignment horizontal="center" vertical="center"/>
      <protection/>
    </xf>
    <xf numFmtId="37" fontId="5" fillId="33" borderId="0" xfId="59" applyFont="1" applyFill="1" applyBorder="1" applyAlignment="1">
      <alignment horizontal="center" vertical="center"/>
      <protection/>
    </xf>
    <xf numFmtId="37" fontId="5" fillId="33" borderId="12" xfId="59" applyFont="1" applyFill="1" applyBorder="1" applyAlignment="1">
      <alignment horizontal="center" vertical="center"/>
      <protection/>
    </xf>
    <xf numFmtId="37" fontId="11" fillId="33" borderId="166" xfId="59" applyFont="1" applyFill="1" applyBorder="1" applyAlignment="1">
      <alignment horizontal="center" vertical="center"/>
      <protection/>
    </xf>
    <xf numFmtId="37" fontId="12" fillId="33" borderId="19" xfId="59" applyFont="1" applyFill="1" applyBorder="1" applyAlignment="1">
      <alignment horizontal="center" vertical="center"/>
      <protection/>
    </xf>
    <xf numFmtId="37" fontId="11" fillId="33" borderId="48" xfId="59" applyFont="1" applyFill="1" applyBorder="1" applyAlignment="1">
      <alignment horizontal="center" vertical="center" wrapText="1"/>
      <protection/>
    </xf>
    <xf numFmtId="37" fontId="12" fillId="33" borderId="18" xfId="59" applyFont="1" applyFill="1" applyBorder="1" applyAlignment="1">
      <alignment horizontal="center" vertical="center" wrapText="1"/>
      <protection/>
    </xf>
    <xf numFmtId="37" fontId="10" fillId="33" borderId="55" xfId="59" applyFont="1" applyFill="1" applyBorder="1" applyAlignment="1">
      <alignment horizontal="center" vertical="center" wrapText="1"/>
      <protection/>
    </xf>
    <xf numFmtId="37" fontId="5" fillId="33" borderId="24" xfId="59" applyFont="1" applyFill="1" applyBorder="1" applyAlignment="1">
      <alignment horizontal="center" vertical="center" wrapText="1"/>
      <protection/>
    </xf>
    <xf numFmtId="37" fontId="5" fillId="33" borderId="17" xfId="59" applyFont="1" applyFill="1" applyBorder="1" applyAlignment="1">
      <alignment horizontal="center" vertical="center" wrapText="1"/>
      <protection/>
    </xf>
    <xf numFmtId="37" fontId="17" fillId="33" borderId="52" xfId="59" applyFont="1" applyFill="1" applyBorder="1" applyAlignment="1" applyProtection="1">
      <alignment horizontal="center" vertical="center"/>
      <protection/>
    </xf>
    <xf numFmtId="37" fontId="17" fillId="33" borderId="23" xfId="59" applyFont="1" applyFill="1" applyBorder="1" applyAlignment="1" applyProtection="1">
      <alignment horizontal="center" vertical="center"/>
      <protection/>
    </xf>
    <xf numFmtId="37" fontId="17" fillId="33" borderId="0" xfId="59" applyFont="1" applyFill="1" applyBorder="1" applyAlignment="1" applyProtection="1">
      <alignment horizontal="center" vertical="center"/>
      <protection/>
    </xf>
    <xf numFmtId="37" fontId="17" fillId="33" borderId="21" xfId="59" applyFont="1" applyFill="1" applyBorder="1" applyAlignment="1" applyProtection="1">
      <alignment horizontal="center" vertical="center"/>
      <protection/>
    </xf>
    <xf numFmtId="37" fontId="11" fillId="33" borderId="167" xfId="59" applyFont="1" applyFill="1" applyBorder="1" applyAlignment="1">
      <alignment horizontal="center" vertical="center" wrapText="1"/>
      <protection/>
    </xf>
    <xf numFmtId="37" fontId="12" fillId="33" borderId="47" xfId="59" applyFont="1" applyFill="1" applyBorder="1" applyAlignment="1">
      <alignment horizontal="center" vertical="center" wrapText="1"/>
      <protection/>
    </xf>
    <xf numFmtId="37" fontId="12" fillId="33" borderId="168" xfId="59" applyFont="1" applyFill="1" applyBorder="1" applyAlignment="1">
      <alignment horizontal="center" vertical="center" wrapText="1"/>
      <protection/>
    </xf>
    <xf numFmtId="37" fontId="17" fillId="33" borderId="54" xfId="59" applyFont="1" applyFill="1" applyBorder="1" applyAlignment="1">
      <alignment horizontal="center" vertical="center"/>
      <protection/>
    </xf>
    <xf numFmtId="37" fontId="17" fillId="33" borderId="50" xfId="59" applyFont="1" applyFill="1" applyBorder="1" applyAlignment="1">
      <alignment horizontal="center" vertical="center"/>
      <protection/>
    </xf>
    <xf numFmtId="37" fontId="17" fillId="33" borderId="23" xfId="59" applyFont="1" applyFill="1" applyBorder="1" applyAlignment="1">
      <alignment horizontal="center" vertical="center"/>
      <protection/>
    </xf>
    <xf numFmtId="37" fontId="17" fillId="33" borderId="0" xfId="59" applyFont="1" applyFill="1" applyBorder="1" applyAlignment="1">
      <alignment horizontal="center" vertical="center"/>
      <protection/>
    </xf>
    <xf numFmtId="37" fontId="11" fillId="33" borderId="50" xfId="59" applyFont="1" applyFill="1" applyBorder="1" applyAlignment="1" applyProtection="1">
      <alignment horizontal="center" vertical="center"/>
      <protection/>
    </xf>
    <xf numFmtId="37" fontId="12" fillId="33" borderId="0" xfId="59" applyFont="1" applyFill="1" applyBorder="1" applyAlignment="1">
      <alignment vertical="center"/>
      <protection/>
    </xf>
    <xf numFmtId="37" fontId="12" fillId="33" borderId="12" xfId="59" applyFont="1" applyFill="1" applyBorder="1" applyAlignment="1">
      <alignment vertical="center"/>
      <protection/>
    </xf>
    <xf numFmtId="37" fontId="26" fillId="37" borderId="136" xfId="45" applyNumberFormat="1" applyFont="1" applyFill="1" applyBorder="1" applyAlignment="1" applyProtection="1">
      <alignment horizontal="center"/>
      <protection/>
    </xf>
    <xf numFmtId="37" fontId="26" fillId="37" borderId="111" xfId="45" applyNumberFormat="1" applyFont="1" applyFill="1" applyBorder="1" applyAlignment="1" applyProtection="1">
      <alignment horizontal="center"/>
      <protection/>
    </xf>
    <xf numFmtId="0" fontId="4" fillId="33" borderId="136" xfId="62" applyFont="1" applyFill="1" applyBorder="1" applyAlignment="1">
      <alignment horizontal="center"/>
      <protection/>
    </xf>
    <xf numFmtId="0" fontId="4" fillId="33" borderId="169" xfId="62" applyFont="1" applyFill="1" applyBorder="1" applyAlignment="1">
      <alignment horizontal="center"/>
      <protection/>
    </xf>
    <xf numFmtId="0" fontId="4" fillId="33" borderId="35" xfId="62" applyFont="1" applyFill="1" applyBorder="1" applyAlignment="1">
      <alignment horizontal="center"/>
      <protection/>
    </xf>
    <xf numFmtId="0" fontId="4" fillId="33" borderId="151" xfId="62" applyFont="1" applyFill="1" applyBorder="1" applyAlignment="1">
      <alignment horizontal="center"/>
      <protection/>
    </xf>
    <xf numFmtId="0" fontId="4" fillId="33" borderId="111" xfId="62" applyFont="1" applyFill="1" applyBorder="1" applyAlignment="1">
      <alignment horizontal="center"/>
      <protection/>
    </xf>
    <xf numFmtId="1" fontId="4" fillId="33" borderId="45" xfId="62" applyNumberFormat="1" applyFont="1" applyFill="1" applyBorder="1" applyAlignment="1">
      <alignment horizontal="center" vertical="center" wrapText="1"/>
      <protection/>
    </xf>
    <xf numFmtId="0" fontId="3" fillId="33" borderId="109" xfId="62" applyFont="1" applyFill="1" applyBorder="1" applyAlignment="1">
      <alignment vertical="center"/>
      <protection/>
    </xf>
    <xf numFmtId="0" fontId="17" fillId="33" borderId="136" xfId="62" applyFont="1" applyFill="1" applyBorder="1" applyAlignment="1">
      <alignment horizontal="center" vertical="center"/>
      <protection/>
    </xf>
    <xf numFmtId="0" fontId="17" fillId="33" borderId="169" xfId="62" applyFont="1" applyFill="1" applyBorder="1" applyAlignment="1">
      <alignment horizontal="center" vertical="center"/>
      <protection/>
    </xf>
    <xf numFmtId="0" fontId="17" fillId="33" borderId="111" xfId="62" applyFont="1" applyFill="1" applyBorder="1" applyAlignment="1">
      <alignment horizontal="center" vertical="center"/>
      <protection/>
    </xf>
    <xf numFmtId="0" fontId="17" fillId="33" borderId="136" xfId="63" applyFont="1" applyFill="1" applyBorder="1" applyAlignment="1">
      <alignment horizontal="center" vertical="center"/>
      <protection/>
    </xf>
    <xf numFmtId="0" fontId="17" fillId="33" borderId="169" xfId="63" applyFont="1" applyFill="1" applyBorder="1" applyAlignment="1">
      <alignment horizontal="center" vertical="center"/>
      <protection/>
    </xf>
    <xf numFmtId="0" fontId="17" fillId="33" borderId="111" xfId="63" applyFont="1" applyFill="1" applyBorder="1" applyAlignment="1">
      <alignment horizontal="center" vertical="center"/>
      <protection/>
    </xf>
    <xf numFmtId="1" fontId="4" fillId="33" borderId="70" xfId="64" applyNumberFormat="1" applyFont="1" applyFill="1" applyBorder="1" applyAlignment="1">
      <alignment horizontal="center" vertical="center" wrapText="1"/>
      <protection/>
    </xf>
    <xf numFmtId="0" fontId="3" fillId="33" borderId="46" xfId="64" applyFont="1" applyFill="1" applyBorder="1">
      <alignment/>
      <protection/>
    </xf>
    <xf numFmtId="0" fontId="4" fillId="33" borderId="71" xfId="64" applyFont="1" applyFill="1" applyBorder="1" applyAlignment="1">
      <alignment horizontal="center"/>
      <protection/>
    </xf>
    <xf numFmtId="0" fontId="4" fillId="33" borderId="119" xfId="64" applyFont="1" applyFill="1" applyBorder="1" applyAlignment="1">
      <alignment horizontal="center"/>
      <protection/>
    </xf>
    <xf numFmtId="0" fontId="4" fillId="33" borderId="72" xfId="64" applyFont="1" applyFill="1" applyBorder="1" applyAlignment="1">
      <alignment horizontal="center"/>
      <protection/>
    </xf>
    <xf numFmtId="0" fontId="4" fillId="33" borderId="110" xfId="64" applyFont="1" applyFill="1" applyBorder="1" applyAlignment="1">
      <alignment horizontal="center"/>
      <protection/>
    </xf>
    <xf numFmtId="0" fontId="28" fillId="33" borderId="34" xfId="64" applyFont="1" applyFill="1" applyBorder="1" applyAlignment="1">
      <alignment horizontal="center" vertical="center"/>
      <protection/>
    </xf>
    <xf numFmtId="0" fontId="28" fillId="33" borderId="35" xfId="64" applyFont="1" applyFill="1" applyBorder="1" applyAlignment="1">
      <alignment horizontal="center" vertical="center"/>
      <protection/>
    </xf>
    <xf numFmtId="0" fontId="28" fillId="33" borderId="151" xfId="64" applyFont="1" applyFill="1" applyBorder="1" applyAlignment="1">
      <alignment horizontal="center" vertical="center"/>
      <protection/>
    </xf>
    <xf numFmtId="1" fontId="11" fillId="33" borderId="118" xfId="64" applyNumberFormat="1" applyFont="1" applyFill="1" applyBorder="1" applyAlignment="1">
      <alignment horizontal="center" vertical="center" wrapText="1"/>
      <protection/>
    </xf>
    <xf numFmtId="0" fontId="12" fillId="33" borderId="81" xfId="64" applyFont="1" applyFill="1" applyBorder="1" applyAlignment="1">
      <alignment vertical="center"/>
      <protection/>
    </xf>
    <xf numFmtId="0" fontId="12" fillId="33" borderId="170" xfId="64" applyFont="1" applyFill="1" applyBorder="1" applyAlignment="1">
      <alignment vertical="center"/>
      <protection/>
    </xf>
    <xf numFmtId="49" fontId="10" fillId="33" borderId="137" xfId="64" applyNumberFormat="1" applyFont="1" applyFill="1" applyBorder="1" applyAlignment="1">
      <alignment horizontal="center" vertical="center" wrapText="1"/>
      <protection/>
    </xf>
    <xf numFmtId="49" fontId="5" fillId="33" borderId="137" xfId="64" applyNumberFormat="1" applyFont="1" applyFill="1" applyBorder="1">
      <alignment/>
      <protection/>
    </xf>
    <xf numFmtId="49" fontId="5" fillId="33" borderId="122" xfId="64" applyNumberFormat="1" applyFont="1" applyFill="1" applyBorder="1">
      <alignment/>
      <protection/>
    </xf>
    <xf numFmtId="49" fontId="10" fillId="33" borderId="138" xfId="64" applyNumberFormat="1" applyFont="1" applyFill="1" applyBorder="1" applyAlignment="1">
      <alignment horizontal="center" vertical="center" wrapText="1"/>
      <protection/>
    </xf>
    <xf numFmtId="1" fontId="4" fillId="33" borderId="114" xfId="64" applyNumberFormat="1" applyFont="1" applyFill="1" applyBorder="1" applyAlignment="1">
      <alignment horizontal="center" vertical="center" wrapText="1"/>
      <protection/>
    </xf>
    <xf numFmtId="0" fontId="3" fillId="33" borderId="74" xfId="64" applyFont="1" applyFill="1" applyBorder="1" applyAlignment="1">
      <alignment horizontal="center" vertical="center" wrapText="1"/>
      <protection/>
    </xf>
    <xf numFmtId="1" fontId="4" fillId="33" borderId="62" xfId="64" applyNumberFormat="1" applyFont="1" applyFill="1" applyBorder="1" applyAlignment="1">
      <alignment horizontal="center" vertical="center" wrapText="1"/>
      <protection/>
    </xf>
    <xf numFmtId="0" fontId="3" fillId="33" borderId="171" xfId="64" applyFont="1" applyFill="1" applyBorder="1" applyAlignment="1">
      <alignment horizontal="center" vertical="center" wrapText="1"/>
      <protection/>
    </xf>
    <xf numFmtId="0" fontId="19" fillId="33" borderId="172" xfId="64" applyFont="1" applyFill="1" applyBorder="1" applyAlignment="1">
      <alignment horizontal="center" vertical="center"/>
      <protection/>
    </xf>
    <xf numFmtId="1" fontId="11" fillId="33" borderId="173" xfId="64" applyNumberFormat="1" applyFont="1" applyFill="1" applyBorder="1" applyAlignment="1">
      <alignment horizontal="center" vertical="center" wrapText="1"/>
      <protection/>
    </xf>
    <xf numFmtId="0" fontId="12" fillId="33" borderId="174" xfId="64" applyFont="1" applyFill="1" applyBorder="1" applyAlignment="1">
      <alignment vertical="center"/>
      <protection/>
    </xf>
    <xf numFmtId="0" fontId="12" fillId="33" borderId="175" xfId="64" applyFont="1" applyFill="1" applyBorder="1" applyAlignment="1">
      <alignment vertical="center"/>
      <protection/>
    </xf>
    <xf numFmtId="1" fontId="4" fillId="33" borderId="45" xfId="64" applyNumberFormat="1" applyFont="1" applyFill="1" applyBorder="1" applyAlignment="1">
      <alignment horizontal="center" vertical="center" wrapText="1"/>
      <protection/>
    </xf>
    <xf numFmtId="0" fontId="3" fillId="33" borderId="44" xfId="64" applyFont="1" applyFill="1" applyBorder="1">
      <alignment/>
      <protection/>
    </xf>
    <xf numFmtId="49" fontId="10" fillId="33" borderId="176" xfId="64" applyNumberFormat="1" applyFont="1" applyFill="1" applyBorder="1" applyAlignment="1">
      <alignment horizontal="center" vertical="center" wrapText="1"/>
      <protection/>
    </xf>
    <xf numFmtId="49" fontId="5" fillId="33" borderId="176" xfId="64" applyNumberFormat="1" applyFont="1" applyFill="1" applyBorder="1">
      <alignment/>
      <protection/>
    </xf>
    <xf numFmtId="49" fontId="5" fillId="33" borderId="177" xfId="64" applyNumberFormat="1" applyFont="1" applyFill="1" applyBorder="1">
      <alignment/>
      <protection/>
    </xf>
    <xf numFmtId="49" fontId="10" fillId="33" borderId="178" xfId="64" applyNumberFormat="1" applyFont="1" applyFill="1" applyBorder="1" applyAlignment="1">
      <alignment horizontal="center" vertical="center" wrapText="1"/>
      <protection/>
    </xf>
    <xf numFmtId="1" fontId="4" fillId="33" borderId="179" xfId="64" applyNumberFormat="1" applyFont="1" applyFill="1" applyBorder="1" applyAlignment="1">
      <alignment horizontal="center" vertical="center" wrapText="1"/>
      <protection/>
    </xf>
    <xf numFmtId="0" fontId="3" fillId="33" borderId="180" xfId="64" applyFont="1" applyFill="1" applyBorder="1" applyAlignment="1">
      <alignment horizontal="center" vertical="center" wrapText="1"/>
      <protection/>
    </xf>
    <xf numFmtId="1" fontId="4" fillId="33" borderId="138" xfId="64" applyNumberFormat="1" applyFont="1" applyFill="1" applyBorder="1" applyAlignment="1">
      <alignment horizontal="center" vertical="center" wrapText="1"/>
      <protection/>
    </xf>
    <xf numFmtId="0" fontId="3" fillId="33" borderId="162" xfId="64" applyFont="1" applyFill="1" applyBorder="1" applyAlignment="1">
      <alignment horizontal="center" vertical="center" wrapText="1"/>
      <protection/>
    </xf>
    <xf numFmtId="0" fontId="11" fillId="33" borderId="181" xfId="64" applyFont="1" applyFill="1" applyBorder="1" applyAlignment="1">
      <alignment horizontal="center"/>
      <protection/>
    </xf>
    <xf numFmtId="0" fontId="11" fillId="33" borderId="182" xfId="64" applyFont="1" applyFill="1" applyBorder="1" applyAlignment="1">
      <alignment horizontal="center"/>
      <protection/>
    </xf>
    <xf numFmtId="0" fontId="10" fillId="33" borderId="136" xfId="65" applyFont="1" applyFill="1" applyBorder="1" applyAlignment="1">
      <alignment horizontal="center" vertical="center"/>
      <protection/>
    </xf>
    <xf numFmtId="0" fontId="10" fillId="33" borderId="169" xfId="65" applyFont="1" applyFill="1" applyBorder="1" applyAlignment="1">
      <alignment horizontal="center" vertical="center"/>
      <protection/>
    </xf>
    <xf numFmtId="0" fontId="10" fillId="33" borderId="111" xfId="65" applyFont="1" applyFill="1" applyBorder="1" applyAlignment="1">
      <alignment horizontal="center" vertical="center"/>
      <protection/>
    </xf>
    <xf numFmtId="1" fontId="10" fillId="33" borderId="45" xfId="65" applyNumberFormat="1" applyFont="1" applyFill="1" applyBorder="1" applyAlignment="1">
      <alignment horizontal="center" vertical="center" wrapText="1"/>
      <protection/>
    </xf>
    <xf numFmtId="0" fontId="5" fillId="33" borderId="109" xfId="65" applyFont="1" applyFill="1" applyBorder="1" applyAlignment="1">
      <alignment vertical="center"/>
      <protection/>
    </xf>
    <xf numFmtId="0" fontId="17" fillId="33" borderId="136" xfId="65" applyFont="1" applyFill="1" applyBorder="1" applyAlignment="1">
      <alignment horizontal="center" vertical="center"/>
      <protection/>
    </xf>
    <xf numFmtId="0" fontId="17" fillId="33" borderId="169" xfId="65" applyFont="1" applyFill="1" applyBorder="1" applyAlignment="1">
      <alignment horizontal="center" vertical="center"/>
      <protection/>
    </xf>
    <xf numFmtId="0" fontId="17" fillId="33" borderId="111" xfId="65" applyFont="1" applyFill="1" applyBorder="1" applyAlignment="1">
      <alignment horizontal="center" vertical="center"/>
      <protection/>
    </xf>
    <xf numFmtId="0" fontId="10" fillId="33" borderId="136" xfId="66" applyFont="1" applyFill="1" applyBorder="1" applyAlignment="1">
      <alignment horizontal="center"/>
      <protection/>
    </xf>
    <xf numFmtId="0" fontId="10" fillId="33" borderId="169" xfId="66" applyFont="1" applyFill="1" applyBorder="1" applyAlignment="1">
      <alignment horizontal="center"/>
      <protection/>
    </xf>
    <xf numFmtId="0" fontId="10" fillId="33" borderId="111" xfId="66" applyFont="1" applyFill="1" applyBorder="1" applyAlignment="1">
      <alignment horizontal="center"/>
      <protection/>
    </xf>
    <xf numFmtId="1" fontId="4" fillId="33" borderId="45" xfId="66" applyNumberFormat="1" applyFont="1" applyFill="1" applyBorder="1" applyAlignment="1">
      <alignment horizontal="center" vertical="center" wrapText="1"/>
      <protection/>
    </xf>
    <xf numFmtId="0" fontId="3" fillId="33" borderId="109" xfId="66" applyFont="1" applyFill="1" applyBorder="1" applyAlignment="1">
      <alignment vertical="center"/>
      <protection/>
    </xf>
    <xf numFmtId="0" fontId="17" fillId="33" borderId="136" xfId="66" applyFont="1" applyFill="1" applyBorder="1" applyAlignment="1">
      <alignment horizontal="center" vertical="center"/>
      <protection/>
    </xf>
    <xf numFmtId="0" fontId="17" fillId="33" borderId="169" xfId="66" applyFont="1" applyFill="1" applyBorder="1" applyAlignment="1">
      <alignment horizontal="center" vertical="center"/>
      <protection/>
    </xf>
    <xf numFmtId="0" fontId="17" fillId="33" borderId="111" xfId="66" applyFont="1" applyFill="1" applyBorder="1" applyAlignment="1">
      <alignment horizontal="center" vertical="center"/>
      <protection/>
    </xf>
    <xf numFmtId="0" fontId="11" fillId="33" borderId="183" xfId="67" applyFont="1" applyFill="1" applyBorder="1" applyAlignment="1">
      <alignment horizontal="center" vertical="center"/>
      <protection/>
    </xf>
    <xf numFmtId="0" fontId="11" fillId="33" borderId="184" xfId="67" applyFont="1" applyFill="1" applyBorder="1" applyAlignment="1">
      <alignment horizontal="center" vertical="center"/>
      <protection/>
    </xf>
    <xf numFmtId="0" fontId="11" fillId="33" borderId="185" xfId="67" applyFont="1" applyFill="1" applyBorder="1" applyAlignment="1">
      <alignment horizontal="center" vertical="center"/>
      <protection/>
    </xf>
    <xf numFmtId="0" fontId="11" fillId="33" borderId="27" xfId="67" applyFont="1" applyFill="1" applyBorder="1" applyAlignment="1">
      <alignment horizontal="center" vertical="center"/>
      <protection/>
    </xf>
    <xf numFmtId="0" fontId="11" fillId="33" borderId="29" xfId="67" applyFont="1" applyFill="1" applyBorder="1" applyAlignment="1">
      <alignment horizontal="center" vertical="center"/>
      <protection/>
    </xf>
    <xf numFmtId="1" fontId="4" fillId="33" borderId="186" xfId="67" applyNumberFormat="1" applyFont="1" applyFill="1" applyBorder="1" applyAlignment="1">
      <alignment horizontal="center" vertical="center" wrapText="1"/>
      <protection/>
    </xf>
    <xf numFmtId="0" fontId="3" fillId="33" borderId="125" xfId="67" applyFont="1" applyFill="1" applyBorder="1" applyAlignment="1">
      <alignment vertical="center"/>
      <protection/>
    </xf>
    <xf numFmtId="0" fontId="17" fillId="33" borderId="187" xfId="67" applyFont="1" applyFill="1" applyBorder="1" applyAlignment="1">
      <alignment horizontal="center" vertical="center"/>
      <protection/>
    </xf>
    <xf numFmtId="0" fontId="17" fillId="33" borderId="188" xfId="67" applyFont="1" applyFill="1" applyBorder="1" applyAlignment="1">
      <alignment horizontal="center" vertical="center"/>
      <protection/>
    </xf>
    <xf numFmtId="0" fontId="17" fillId="33" borderId="189" xfId="67" applyFont="1" applyFill="1" applyBorder="1" applyAlignment="1">
      <alignment horizontal="center" vertical="center"/>
      <protection/>
    </xf>
    <xf numFmtId="37" fontId="31" fillId="37" borderId="136" xfId="46" applyNumberFormat="1" applyFont="1" applyFill="1" applyBorder="1" applyAlignment="1">
      <alignment horizontal="center"/>
    </xf>
    <xf numFmtId="37" fontId="31" fillId="37" borderId="111" xfId="46" applyNumberFormat="1" applyFont="1" applyFill="1" applyBorder="1" applyAlignment="1">
      <alignment horizontal="center"/>
    </xf>
    <xf numFmtId="0" fontId="10" fillId="33" borderId="136" xfId="56" applyFont="1" applyFill="1" applyBorder="1" applyAlignment="1">
      <alignment horizontal="center"/>
      <protection/>
    </xf>
    <xf numFmtId="0" fontId="10" fillId="33" borderId="169" xfId="56" applyFont="1" applyFill="1" applyBorder="1" applyAlignment="1">
      <alignment horizontal="center"/>
      <protection/>
    </xf>
    <xf numFmtId="0" fontId="10" fillId="33" borderId="111" xfId="56" applyFont="1" applyFill="1" applyBorder="1" applyAlignment="1">
      <alignment horizontal="center"/>
      <protection/>
    </xf>
    <xf numFmtId="1" fontId="4" fillId="33" borderId="45" xfId="56" applyNumberFormat="1" applyFont="1" applyFill="1" applyBorder="1" applyAlignment="1">
      <alignment horizontal="center" vertical="center" wrapText="1"/>
      <protection/>
    </xf>
    <xf numFmtId="0" fontId="3" fillId="33" borderId="109" xfId="56" applyFont="1" applyFill="1" applyBorder="1" applyAlignment="1">
      <alignment vertical="center"/>
      <protection/>
    </xf>
    <xf numFmtId="0" fontId="28" fillId="33" borderId="136" xfId="56" applyFont="1" applyFill="1" applyBorder="1" applyAlignment="1">
      <alignment horizontal="center" vertical="center"/>
      <protection/>
    </xf>
    <xf numFmtId="0" fontId="28" fillId="33" borderId="169" xfId="56" applyFont="1" applyFill="1" applyBorder="1" applyAlignment="1">
      <alignment horizontal="center" vertical="center"/>
      <protection/>
    </xf>
    <xf numFmtId="0" fontId="28" fillId="33" borderId="111" xfId="56" applyFont="1" applyFill="1" applyBorder="1" applyAlignment="1">
      <alignment horizontal="center" vertical="center"/>
      <protection/>
    </xf>
    <xf numFmtId="0" fontId="17" fillId="33" borderId="34" xfId="56" applyFont="1" applyFill="1" applyBorder="1" applyAlignment="1">
      <alignment horizontal="center" vertical="center"/>
      <protection/>
    </xf>
    <xf numFmtId="0" fontId="17" fillId="33" borderId="35" xfId="56" applyFont="1" applyFill="1" applyBorder="1" applyAlignment="1">
      <alignment horizontal="center" vertical="center"/>
      <protection/>
    </xf>
    <xf numFmtId="0" fontId="17" fillId="33" borderId="151" xfId="56" applyFont="1" applyFill="1" applyBorder="1" applyAlignment="1">
      <alignment horizontal="center" vertical="center"/>
      <protection/>
    </xf>
    <xf numFmtId="1" fontId="11" fillId="33" borderId="118" xfId="56" applyNumberFormat="1" applyFont="1" applyFill="1" applyBorder="1" applyAlignment="1">
      <alignment horizontal="center" vertical="center" wrapText="1"/>
      <protection/>
    </xf>
    <xf numFmtId="0" fontId="12" fillId="33" borderId="81" xfId="56" applyFont="1" applyFill="1" applyBorder="1" applyAlignment="1">
      <alignment vertical="center"/>
      <protection/>
    </xf>
    <xf numFmtId="0" fontId="12" fillId="33" borderId="77" xfId="56" applyFont="1" applyFill="1" applyBorder="1" applyAlignment="1">
      <alignment vertical="center"/>
      <protection/>
    </xf>
    <xf numFmtId="1" fontId="4" fillId="33" borderId="114" xfId="56" applyNumberFormat="1" applyFont="1" applyFill="1" applyBorder="1" applyAlignment="1">
      <alignment horizontal="center" vertical="center" wrapText="1"/>
      <protection/>
    </xf>
    <xf numFmtId="0" fontId="3" fillId="33" borderId="74" xfId="56" applyFont="1" applyFill="1" applyBorder="1" applyAlignment="1">
      <alignment horizontal="center" vertical="center" wrapText="1"/>
      <protection/>
    </xf>
    <xf numFmtId="49" fontId="11" fillId="33" borderId="117" xfId="56" applyNumberFormat="1" applyFont="1" applyFill="1" applyBorder="1" applyAlignment="1">
      <alignment horizontal="center" vertical="center" wrapText="1"/>
      <protection/>
    </xf>
    <xf numFmtId="49" fontId="11" fillId="33" borderId="115" xfId="56" applyNumberFormat="1" applyFont="1" applyFill="1" applyBorder="1" applyAlignment="1">
      <alignment horizontal="center" vertical="center" wrapText="1"/>
      <protection/>
    </xf>
    <xf numFmtId="1" fontId="4" fillId="33" borderId="62" xfId="56" applyNumberFormat="1" applyFont="1" applyFill="1" applyBorder="1" applyAlignment="1">
      <alignment horizontal="center" vertical="center" wrapText="1"/>
      <protection/>
    </xf>
    <xf numFmtId="0" fontId="3" fillId="33" borderId="112" xfId="56" applyFont="1" applyFill="1" applyBorder="1" applyAlignment="1">
      <alignment horizontal="center" vertical="center" wrapText="1"/>
      <protection/>
    </xf>
    <xf numFmtId="0" fontId="11" fillId="33" borderId="110" xfId="56" applyFont="1" applyFill="1" applyBorder="1" applyAlignment="1">
      <alignment horizontal="center"/>
      <protection/>
    </xf>
    <xf numFmtId="0" fontId="11" fillId="33" borderId="119" xfId="56" applyFont="1" applyFill="1" applyBorder="1" applyAlignment="1">
      <alignment horizontal="center"/>
      <protection/>
    </xf>
    <xf numFmtId="0" fontId="11" fillId="33" borderId="72" xfId="56" applyFont="1" applyFill="1" applyBorder="1" applyAlignment="1">
      <alignment horizontal="center"/>
      <protection/>
    </xf>
    <xf numFmtId="0" fontId="17" fillId="33" borderId="136" xfId="56" applyFont="1" applyFill="1" applyBorder="1" applyAlignment="1">
      <alignment horizontal="center" vertical="center"/>
      <protection/>
    </xf>
    <xf numFmtId="0" fontId="17" fillId="33" borderId="169" xfId="56" applyFont="1" applyFill="1" applyBorder="1" applyAlignment="1">
      <alignment horizontal="center" vertical="center"/>
      <protection/>
    </xf>
    <xf numFmtId="0" fontId="17" fillId="33" borderId="111" xfId="56" applyFont="1" applyFill="1" applyBorder="1" applyAlignment="1">
      <alignment horizontal="center" vertical="center"/>
      <protection/>
    </xf>
    <xf numFmtId="1" fontId="10" fillId="33" borderId="117" xfId="56" applyNumberFormat="1" applyFont="1" applyFill="1" applyBorder="1" applyAlignment="1">
      <alignment horizontal="center" vertical="center" wrapText="1"/>
      <protection/>
    </xf>
    <xf numFmtId="1" fontId="10" fillId="33" borderId="115" xfId="56" applyNumberFormat="1" applyFont="1" applyFill="1" applyBorder="1" applyAlignment="1">
      <alignment horizontal="center" vertical="center" wrapText="1"/>
      <protection/>
    </xf>
    <xf numFmtId="0" fontId="4" fillId="33" borderId="110" xfId="56" applyFont="1" applyFill="1" applyBorder="1" applyAlignment="1">
      <alignment horizontal="center"/>
      <protection/>
    </xf>
    <xf numFmtId="0" fontId="4" fillId="33" borderId="119" xfId="56" applyFont="1" applyFill="1" applyBorder="1" applyAlignment="1">
      <alignment horizontal="center"/>
      <protection/>
    </xf>
    <xf numFmtId="0" fontId="4" fillId="33" borderId="72" xfId="56" applyFont="1" applyFill="1" applyBorder="1" applyAlignment="1">
      <alignment horizontal="center"/>
      <protection/>
    </xf>
    <xf numFmtId="49" fontId="10" fillId="33" borderId="117" xfId="56" applyNumberFormat="1" applyFont="1" applyFill="1" applyBorder="1" applyAlignment="1">
      <alignment horizontal="center" vertical="center" wrapText="1"/>
      <protection/>
    </xf>
    <xf numFmtId="49" fontId="10" fillId="33" borderId="115" xfId="56" applyNumberFormat="1" applyFont="1" applyFill="1" applyBorder="1" applyAlignment="1">
      <alignment horizontal="center" vertical="center" wrapText="1"/>
      <protection/>
    </xf>
    <xf numFmtId="37" fontId="35" fillId="37" borderId="136" xfId="46" applyNumberFormat="1" applyFont="1" applyFill="1" applyBorder="1" applyAlignment="1">
      <alignment horizontal="center"/>
    </xf>
    <xf numFmtId="37" fontId="35" fillId="37" borderId="111" xfId="46" applyNumberFormat="1" applyFont="1" applyFill="1" applyBorder="1" applyAlignment="1">
      <alignment horizontal="center"/>
    </xf>
    <xf numFmtId="0" fontId="10" fillId="33" borderId="110" xfId="56" applyFont="1" applyFill="1" applyBorder="1" applyAlignment="1">
      <alignment horizontal="center"/>
      <protection/>
    </xf>
    <xf numFmtId="0" fontId="10" fillId="33" borderId="119" xfId="56" applyFont="1" applyFill="1" applyBorder="1" applyAlignment="1">
      <alignment horizontal="center"/>
      <protection/>
    </xf>
    <xf numFmtId="0" fontId="10" fillId="33" borderId="72" xfId="56" applyFont="1" applyFill="1" applyBorder="1" applyAlignment="1">
      <alignment horizontal="center"/>
      <protection/>
    </xf>
    <xf numFmtId="1" fontId="4" fillId="33" borderId="117" xfId="56" applyNumberFormat="1" applyFont="1" applyFill="1" applyBorder="1" applyAlignment="1">
      <alignment horizontal="center" vertical="center" wrapText="1"/>
      <protection/>
    </xf>
    <xf numFmtId="1" fontId="4" fillId="33" borderId="115" xfId="56" applyNumberFormat="1" applyFont="1" applyFill="1" applyBorder="1" applyAlignment="1">
      <alignment horizontal="center" vertical="center" wrapText="1"/>
      <protection/>
    </xf>
    <xf numFmtId="0" fontId="11" fillId="33" borderId="190" xfId="56" applyFont="1" applyFill="1" applyBorder="1" applyAlignment="1">
      <alignment horizontal="center"/>
      <protection/>
    </xf>
    <xf numFmtId="0" fontId="17" fillId="33" borderId="54" xfId="56" applyFont="1" applyFill="1" applyBorder="1" applyAlignment="1">
      <alignment horizontal="center" vertical="center"/>
      <protection/>
    </xf>
    <xf numFmtId="0" fontId="17" fillId="33" borderId="50" xfId="56" applyFont="1" applyFill="1" applyBorder="1" applyAlignment="1">
      <alignment horizontal="center" vertical="center"/>
      <protection/>
    </xf>
    <xf numFmtId="0" fontId="17" fillId="33" borderId="52" xfId="56" applyFont="1" applyFill="1" applyBorder="1" applyAlignment="1">
      <alignment horizontal="center" vertical="center"/>
      <protection/>
    </xf>
    <xf numFmtId="1" fontId="11" fillId="33" borderId="191" xfId="56" applyNumberFormat="1" applyFont="1" applyFill="1" applyBorder="1" applyAlignment="1">
      <alignment horizontal="center" vertical="center" wrapText="1"/>
      <protection/>
    </xf>
    <xf numFmtId="0" fontId="12" fillId="33" borderId="192" xfId="56" applyFont="1" applyFill="1" applyBorder="1" applyAlignment="1">
      <alignment vertical="center"/>
      <protection/>
    </xf>
    <xf numFmtId="0" fontId="12" fillId="33" borderId="193" xfId="56" applyFont="1" applyFill="1" applyBorder="1" applyAlignment="1">
      <alignment vertical="center"/>
      <protection/>
    </xf>
    <xf numFmtId="49" fontId="4" fillId="33" borderId="117" xfId="56" applyNumberFormat="1" applyFont="1" applyFill="1" applyBorder="1" applyAlignment="1">
      <alignment horizontal="center" vertical="center" wrapText="1"/>
      <protection/>
    </xf>
    <xf numFmtId="49" fontId="4" fillId="33" borderId="115" xfId="56" applyNumberFormat="1" applyFont="1" applyFill="1" applyBorder="1" applyAlignment="1">
      <alignment horizontal="center" vertical="center" wrapText="1"/>
      <protection/>
    </xf>
    <xf numFmtId="1" fontId="4" fillId="33" borderId="194" xfId="56" applyNumberFormat="1" applyFont="1" applyFill="1" applyBorder="1" applyAlignment="1">
      <alignment horizontal="center" vertical="center" wrapText="1"/>
      <protection/>
    </xf>
    <xf numFmtId="0" fontId="3" fillId="33" borderId="195" xfId="56" applyFont="1" applyFill="1" applyBorder="1" applyAlignment="1">
      <alignment horizontal="center" vertical="center" wrapText="1"/>
      <protection/>
    </xf>
    <xf numFmtId="1" fontId="11" fillId="33" borderId="117" xfId="56" applyNumberFormat="1" applyFont="1" applyFill="1" applyBorder="1" applyAlignment="1">
      <alignment horizontal="center" vertical="center" wrapText="1"/>
      <protection/>
    </xf>
    <xf numFmtId="1" fontId="11" fillId="33" borderId="115" xfId="56" applyNumberFormat="1" applyFont="1" applyFill="1" applyBorder="1" applyAlignment="1">
      <alignment horizontal="center" vertical="center" wrapText="1"/>
      <protection/>
    </xf>
    <xf numFmtId="0" fontId="3" fillId="33" borderId="196" xfId="56" applyFont="1" applyFill="1" applyBorder="1" applyAlignment="1">
      <alignment horizontal="center" vertical="center" wrapText="1"/>
      <protection/>
    </xf>
    <xf numFmtId="0" fontId="3" fillId="33" borderId="197" xfId="56" applyFont="1" applyFill="1" applyBorder="1" applyAlignment="1">
      <alignment horizontal="center" vertical="center" wrapText="1"/>
      <protection/>
    </xf>
    <xf numFmtId="0" fontId="4" fillId="33" borderId="190" xfId="56" applyFont="1" applyFill="1" applyBorder="1" applyAlignment="1">
      <alignment horizontal="center"/>
      <protection/>
    </xf>
    <xf numFmtId="1" fontId="10" fillId="33" borderId="191" xfId="56" applyNumberFormat="1" applyFont="1" applyFill="1" applyBorder="1" applyAlignment="1">
      <alignment horizontal="center" vertical="center" wrapText="1"/>
      <protection/>
    </xf>
    <xf numFmtId="0" fontId="5" fillId="33" borderId="192" xfId="56" applyFont="1" applyFill="1" applyBorder="1" applyAlignment="1">
      <alignment vertical="center"/>
      <protection/>
    </xf>
    <xf numFmtId="0" fontId="5" fillId="33" borderId="198" xfId="56" applyFont="1" applyFill="1" applyBorder="1" applyAlignment="1">
      <alignment vertical="center"/>
      <protection/>
    </xf>
    <xf numFmtId="0" fontId="3" fillId="33" borderId="156" xfId="56" applyFont="1" applyFill="1" applyBorder="1" applyAlignment="1">
      <alignment horizontal="center" vertical="center" wrapText="1"/>
      <protection/>
    </xf>
    <xf numFmtId="1" fontId="4" fillId="33" borderId="191" xfId="56" applyNumberFormat="1" applyFont="1" applyFill="1" applyBorder="1" applyAlignment="1">
      <alignment horizontal="center" vertical="center" wrapText="1"/>
      <protection/>
    </xf>
    <xf numFmtId="0" fontId="3" fillId="33" borderId="192" xfId="56" applyFont="1" applyFill="1" applyBorder="1" applyAlignment="1">
      <alignment vertical="center"/>
      <protection/>
    </xf>
    <xf numFmtId="0" fontId="3" fillId="33" borderId="198" xfId="56" applyFont="1" applyFill="1" applyBorder="1" applyAlignment="1">
      <alignment vertical="center"/>
      <protection/>
    </xf>
    <xf numFmtId="1" fontId="4" fillId="33" borderId="118" xfId="56" applyNumberFormat="1" applyFont="1" applyFill="1" applyBorder="1" applyAlignment="1">
      <alignment horizontal="center" vertical="center" wrapText="1"/>
      <protection/>
    </xf>
    <xf numFmtId="0" fontId="3" fillId="33" borderId="81" xfId="56" applyFont="1" applyFill="1" applyBorder="1" applyAlignment="1">
      <alignment vertical="center"/>
      <protection/>
    </xf>
    <xf numFmtId="0" fontId="3" fillId="33" borderId="77" xfId="56" applyFont="1" applyFill="1" applyBorder="1" applyAlignment="1">
      <alignment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rmal_Cuadro 1.1 Comportamiento pasajeros y carga MARZO 2009" xfId="59"/>
    <cellStyle name="Normal_Cuadro 1.1 Comportamiento pasajeros y carga MARZO 2009 2" xfId="60"/>
    <cellStyle name="Normal_CUADRO 1.1 DEFINITIVO" xfId="61"/>
    <cellStyle name="Normal_CUADRO 1.2. PAX NACIONAL POR EMPRESA MAR 2009" xfId="62"/>
    <cellStyle name="Normal_CUADRO 1.3. CARGA NACIONAL POR EMPRESA MAR 2009" xfId="63"/>
    <cellStyle name="Normal_CUADRO 1.4  PAX INTERNAL POR EMPRESA MAR 2005" xfId="64"/>
    <cellStyle name="Normal_CUADRO 1.6 PAX NACIONALES PRINCIPALES RUTAS MAR 2009" xfId="65"/>
    <cellStyle name="Normal_CUADRO 1.6B  PAX NALES RUTAS TRONCALES X EMPRESA MAR 2009" xfId="66"/>
    <cellStyle name="Normal_CUADRO 1.7 CARGA NACIONAL PRINCIPALES RUTAS MAR 200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87"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209550</xdr:rowOff>
    </xdr:from>
    <xdr:to>
      <xdr:col>13</xdr:col>
      <xdr:colOff>552450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8105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5"/>
  <sheetViews>
    <sheetView showGridLines="0" zoomScale="115" zoomScaleNormal="115" zoomScalePageLayoutView="0" workbookViewId="0" topLeftCell="A7">
      <selection activeCell="C12" sqref="C12"/>
    </sheetView>
  </sheetViews>
  <sheetFormatPr defaultColWidth="11.421875" defaultRowHeight="15"/>
  <cols>
    <col min="1" max="1" width="1.1484375" style="567" customWidth="1"/>
    <col min="2" max="2" width="20.421875" style="567" customWidth="1"/>
    <col min="3" max="3" width="72.140625" style="567" customWidth="1"/>
    <col min="4" max="16384" width="11.421875" style="567" customWidth="1"/>
  </cols>
  <sheetData>
    <row r="1" ht="2.25" customHeight="1" thickBot="1">
      <c r="B1" s="566"/>
    </row>
    <row r="2" spans="2:3" ht="11.25" customHeight="1">
      <c r="B2" s="568"/>
      <c r="C2" s="569"/>
    </row>
    <row r="3" spans="2:3" ht="21.75" customHeight="1">
      <c r="B3" s="570" t="s">
        <v>324</v>
      </c>
      <c r="C3" s="571"/>
    </row>
    <row r="4" spans="2:3" ht="18" customHeight="1">
      <c r="B4" s="572" t="s">
        <v>325</v>
      </c>
      <c r="C4" s="571"/>
    </row>
    <row r="5" spans="2:3" ht="18" customHeight="1">
      <c r="B5" s="573" t="s">
        <v>326</v>
      </c>
      <c r="C5" s="571"/>
    </row>
    <row r="6" spans="2:3" ht="9" customHeight="1">
      <c r="B6" s="574"/>
      <c r="C6" s="571"/>
    </row>
    <row r="7" spans="2:3" ht="3" customHeight="1">
      <c r="B7" s="575"/>
      <c r="C7" s="576"/>
    </row>
    <row r="8" spans="2:5" ht="24.75">
      <c r="B8" s="607" t="s">
        <v>371</v>
      </c>
      <c r="C8" s="608"/>
      <c r="E8" s="577"/>
    </row>
    <row r="9" spans="2:5" ht="23.25">
      <c r="B9" s="609" t="s">
        <v>327</v>
      </c>
      <c r="C9" s="610"/>
      <c r="E9" s="577"/>
    </row>
    <row r="10" spans="2:3" ht="20.25" customHeight="1">
      <c r="B10" s="611" t="s">
        <v>328</v>
      </c>
      <c r="C10" s="612"/>
    </row>
    <row r="11" spans="2:3" ht="4.5" customHeight="1" thickBot="1">
      <c r="B11" s="578"/>
      <c r="C11" s="579"/>
    </row>
    <row r="12" spans="2:3" ht="18.75" customHeight="1" thickBot="1" thickTop="1">
      <c r="B12" s="580" t="s">
        <v>329</v>
      </c>
      <c r="C12" s="581" t="s">
        <v>330</v>
      </c>
    </row>
    <row r="13" spans="2:3" ht="18" customHeight="1" thickTop="1">
      <c r="B13" s="582" t="s">
        <v>331</v>
      </c>
      <c r="C13" s="583" t="s">
        <v>332</v>
      </c>
    </row>
    <row r="14" spans="2:3" ht="18" customHeight="1">
      <c r="B14" s="584" t="s">
        <v>333</v>
      </c>
      <c r="C14" s="585" t="s">
        <v>334</v>
      </c>
    </row>
    <row r="15" spans="2:3" ht="18" customHeight="1">
      <c r="B15" s="586" t="s">
        <v>335</v>
      </c>
      <c r="C15" s="587" t="s">
        <v>336</v>
      </c>
    </row>
    <row r="16" spans="2:3" ht="18" customHeight="1">
      <c r="B16" s="584" t="s">
        <v>337</v>
      </c>
      <c r="C16" s="585" t="s">
        <v>338</v>
      </c>
    </row>
    <row r="17" spans="2:3" ht="18" customHeight="1">
      <c r="B17" s="586" t="s">
        <v>339</v>
      </c>
      <c r="C17" s="587" t="s">
        <v>340</v>
      </c>
    </row>
    <row r="18" spans="2:3" ht="18" customHeight="1">
      <c r="B18" s="584" t="s">
        <v>341</v>
      </c>
      <c r="C18" s="585" t="s">
        <v>342</v>
      </c>
    </row>
    <row r="19" spans="2:3" ht="18" customHeight="1">
      <c r="B19" s="586" t="s">
        <v>343</v>
      </c>
      <c r="C19" s="587" t="s">
        <v>344</v>
      </c>
    </row>
    <row r="20" spans="2:3" ht="18" customHeight="1">
      <c r="B20" s="584" t="s">
        <v>345</v>
      </c>
      <c r="C20" s="585" t="s">
        <v>346</v>
      </c>
    </row>
    <row r="21" spans="2:3" ht="18" customHeight="1">
      <c r="B21" s="586" t="s">
        <v>347</v>
      </c>
      <c r="C21" s="587" t="s">
        <v>348</v>
      </c>
    </row>
    <row r="22" spans="2:3" ht="18" customHeight="1">
      <c r="B22" s="584" t="s">
        <v>349</v>
      </c>
      <c r="C22" s="585" t="s">
        <v>350</v>
      </c>
    </row>
    <row r="23" spans="2:3" ht="18" customHeight="1">
      <c r="B23" s="586" t="s">
        <v>351</v>
      </c>
      <c r="C23" s="587" t="s">
        <v>352</v>
      </c>
    </row>
    <row r="24" spans="2:3" ht="18" customHeight="1">
      <c r="B24" s="584" t="s">
        <v>353</v>
      </c>
      <c r="C24" s="585" t="s">
        <v>354</v>
      </c>
    </row>
    <row r="25" spans="2:3" ht="18" customHeight="1">
      <c r="B25" s="586" t="s">
        <v>355</v>
      </c>
      <c r="C25" s="587" t="s">
        <v>356</v>
      </c>
    </row>
    <row r="26" spans="2:3" ht="18" customHeight="1">
      <c r="B26" s="584" t="s">
        <v>357</v>
      </c>
      <c r="C26" s="585" t="s">
        <v>358</v>
      </c>
    </row>
    <row r="27" spans="2:3" ht="18" customHeight="1">
      <c r="B27" s="586" t="s">
        <v>359</v>
      </c>
      <c r="C27" s="587" t="s">
        <v>360</v>
      </c>
    </row>
    <row r="28" spans="2:3" ht="18" customHeight="1">
      <c r="B28" s="584" t="s">
        <v>361</v>
      </c>
      <c r="C28" s="585" t="s">
        <v>362</v>
      </c>
    </row>
    <row r="29" spans="2:3" ht="18" customHeight="1">
      <c r="B29" s="586" t="s">
        <v>363</v>
      </c>
      <c r="C29" s="587" t="s">
        <v>364</v>
      </c>
    </row>
    <row r="30" spans="2:3" ht="18" customHeight="1" thickBot="1">
      <c r="B30" s="588" t="s">
        <v>365</v>
      </c>
      <c r="C30" s="589" t="s">
        <v>366</v>
      </c>
    </row>
    <row r="31" ht="6" customHeight="1" thickTop="1"/>
    <row r="32" ht="15">
      <c r="B32" s="590" t="s">
        <v>367</v>
      </c>
    </row>
    <row r="33" ht="14.25">
      <c r="B33" s="591" t="s">
        <v>368</v>
      </c>
    </row>
    <row r="34" ht="13.5">
      <c r="B34" s="592" t="s">
        <v>369</v>
      </c>
    </row>
    <row r="35" ht="12.75">
      <c r="B35" s="593" t="s">
        <v>370</v>
      </c>
    </row>
  </sheetData>
  <sheetProtection/>
  <mergeCells count="3">
    <mergeCell ref="B8:C8"/>
    <mergeCell ref="B9:C9"/>
    <mergeCell ref="B10:C10"/>
  </mergeCells>
  <hyperlinks>
    <hyperlink ref="C12" location="Novedades!A1" display="Novedades importantes para la interpretación de la información."/>
    <hyperlink ref="C14" location="'CUADRO 1,2'!A1" display="Pasajeros Nacionales por empresa"/>
    <hyperlink ref="C15" location="'CUADRO 1,3'!A1" display="Carga nacional por empresa"/>
    <hyperlink ref="C16" location="'CUADRO 1,4'!A1" display="Pasajeros Internacionales por empresa"/>
    <hyperlink ref="C17" location="'CUADRO 1.5'!A1" display="Carga internacional por empresa"/>
    <hyperlink ref="C18" location="'CUADRO 1.6'!A1" display="Pasajeros Nacionales por principales rutas"/>
    <hyperlink ref="C19" location="'CUADRO 1.6 B'!A1" display="Pasajeros Rutas troncales por empresa"/>
    <hyperlink ref="C20" location="'CUADRO 1,7'!A1" display="Carga nacional por principales rutas"/>
    <hyperlink ref="C21" location="'CUADRO 1,8'!A1" display="Pasajeros internacionales por principales rutas"/>
    <hyperlink ref="C22" location="'CUADRO 1.8 B'!A1" display="Pasajeros internacionales Continente - País"/>
    <hyperlink ref="C23" location="'CUADRO 1.8 C'!A1" display="Pasajeros internacionales Continente – Empresa"/>
    <hyperlink ref="C24" location="'CUADRO 1,9'!A1" display="Carga internacional por principales rutas"/>
    <hyperlink ref="C25" location="'CUADRO 1.9 B'!A1" display="Carga internacional por Continente – País"/>
    <hyperlink ref="C26" location="'CUADRO 1.9C'!A1" display="Carga internacional por Continente – Empresa"/>
    <hyperlink ref="C27" location="'CUADRO 1.10'!A1" display="Pasajeros nacionales por aeropuerto"/>
    <hyperlink ref="C28" location="'CUADRO 1.11'!A1" display="Carga nacional por aeropuerto"/>
    <hyperlink ref="C29" location="'CUADRO 1.12'!A1" display="Pasajeros internacionales por aeropuerto"/>
    <hyperlink ref="C30" location="'CUADRO 1.13'!A1" display="Carga internacional por aeropuerto"/>
    <hyperlink ref="B35" r:id="rId1" display="juan.torres@aerocivil.gov.co"/>
  </hyperlinks>
  <printOptions/>
  <pageMargins left="0.75" right="0.75" top="1" bottom="1" header="0" footer="0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I39"/>
  <sheetViews>
    <sheetView showGridLines="0" zoomScale="90" zoomScaleNormal="90" zoomScalePageLayoutView="0" workbookViewId="0" topLeftCell="A1">
      <selection activeCell="K13" sqref="K13"/>
    </sheetView>
  </sheetViews>
  <sheetFormatPr defaultColWidth="9.140625" defaultRowHeight="15"/>
  <cols>
    <col min="1" max="1" width="17.421875" style="364" customWidth="1"/>
    <col min="2" max="2" width="12.140625" style="364" customWidth="1"/>
    <col min="3" max="3" width="10.421875" style="364" customWidth="1"/>
    <col min="4" max="4" width="12.28125" style="364" customWidth="1"/>
    <col min="5" max="5" width="11.140625" style="364" customWidth="1"/>
    <col min="6" max="6" width="10.421875" style="364" customWidth="1"/>
    <col min="7" max="7" width="9.8515625" style="364" customWidth="1"/>
    <col min="8" max="8" width="11.28125" style="364" customWidth="1"/>
    <col min="9" max="9" width="9.8515625" style="364" customWidth="1"/>
    <col min="10" max="16384" width="9.140625" style="364" customWidth="1"/>
  </cols>
  <sheetData>
    <row r="1" spans="8:9" ht="18.75" thickBot="1">
      <c r="H1" s="664" t="s">
        <v>36</v>
      </c>
      <c r="I1" s="665"/>
    </row>
    <row r="2" ht="4.5" customHeight="1" thickBot="1"/>
    <row r="3" spans="1:9" ht="20.25" customHeight="1" thickBot="1" thickTop="1">
      <c r="A3" s="738" t="s">
        <v>166</v>
      </c>
      <c r="B3" s="739"/>
      <c r="C3" s="739"/>
      <c r="D3" s="739"/>
      <c r="E3" s="739"/>
      <c r="F3" s="739"/>
      <c r="G3" s="739"/>
      <c r="H3" s="739"/>
      <c r="I3" s="740"/>
    </row>
    <row r="4" spans="1:9" s="387" customFormat="1" ht="20.25" customHeight="1" thickBot="1" thickTop="1">
      <c r="A4" s="736" t="s">
        <v>157</v>
      </c>
      <c r="B4" s="731" t="s">
        <v>53</v>
      </c>
      <c r="C4" s="732"/>
      <c r="D4" s="732"/>
      <c r="E4" s="733"/>
      <c r="F4" s="734" t="s">
        <v>52</v>
      </c>
      <c r="G4" s="734"/>
      <c r="H4" s="734"/>
      <c r="I4" s="735"/>
    </row>
    <row r="5" spans="1:9" s="383" customFormat="1" ht="32.25" customHeight="1" thickBot="1">
      <c r="A5" s="737"/>
      <c r="B5" s="385" t="s">
        <v>51</v>
      </c>
      <c r="C5" s="386" t="s">
        <v>48</v>
      </c>
      <c r="D5" s="385" t="s">
        <v>50</v>
      </c>
      <c r="E5" s="384" t="s">
        <v>46</v>
      </c>
      <c r="F5" s="385" t="s">
        <v>49</v>
      </c>
      <c r="G5" s="386" t="s">
        <v>48</v>
      </c>
      <c r="H5" s="385" t="s">
        <v>47</v>
      </c>
      <c r="I5" s="384" t="s">
        <v>46</v>
      </c>
    </row>
    <row r="6" spans="1:9" s="377" customFormat="1" ht="18" customHeight="1" thickBot="1" thickTop="1">
      <c r="A6" s="382" t="s">
        <v>156</v>
      </c>
      <c r="B6" s="381">
        <f>SUM(B7:B37)</f>
        <v>9874.946</v>
      </c>
      <c r="C6" s="380">
        <f>SUM(C7:C37)</f>
        <v>1</v>
      </c>
      <c r="D6" s="379">
        <f>SUM(D7:D37)</f>
        <v>7647.924999999996</v>
      </c>
      <c r="E6" s="378">
        <f aca="true" t="shared" si="0" ref="E6:E37">(B6/D6-1)</f>
        <v>0.2911928398879442</v>
      </c>
      <c r="F6" s="379">
        <f>SUM(F7:F37)</f>
        <v>94247.82400000017</v>
      </c>
      <c r="G6" s="380">
        <f>SUM(G7:G37)</f>
        <v>0.9999999999999999</v>
      </c>
      <c r="H6" s="379">
        <f>SUM(H7:H37)</f>
        <v>84880.95800000012</v>
      </c>
      <c r="I6" s="378">
        <f aca="true" t="shared" si="1" ref="I6:I37">(F6/H6-1)</f>
        <v>0.11035297221786822</v>
      </c>
    </row>
    <row r="7" spans="1:9" s="365" customFormat="1" ht="18" customHeight="1" thickTop="1">
      <c r="A7" s="376" t="s">
        <v>155</v>
      </c>
      <c r="B7" s="372">
        <v>1782.355</v>
      </c>
      <c r="C7" s="375">
        <f aca="true" t="shared" si="2" ref="C7:C37">B7/$B$6</f>
        <v>0.18049263256730722</v>
      </c>
      <c r="D7" s="372">
        <v>783.1859999999999</v>
      </c>
      <c r="E7" s="371">
        <f t="shared" si="0"/>
        <v>1.2757748478650028</v>
      </c>
      <c r="F7" s="374">
        <v>13683.840999999997</v>
      </c>
      <c r="G7" s="373">
        <f aca="true" t="shared" si="3" ref="G7:G37">(F7/$F$6)</f>
        <v>0.14518999398861424</v>
      </c>
      <c r="H7" s="372">
        <v>11280.084999999992</v>
      </c>
      <c r="I7" s="371">
        <f t="shared" si="1"/>
        <v>0.21309733038359258</v>
      </c>
    </row>
    <row r="8" spans="1:9" s="365" customFormat="1" ht="18" customHeight="1">
      <c r="A8" s="376" t="s">
        <v>152</v>
      </c>
      <c r="B8" s="372">
        <v>1409.4489999999998</v>
      </c>
      <c r="C8" s="375">
        <f t="shared" si="2"/>
        <v>0.14272979315532458</v>
      </c>
      <c r="D8" s="372">
        <v>916.372</v>
      </c>
      <c r="E8" s="371">
        <f t="shared" si="0"/>
        <v>0.5380751485204698</v>
      </c>
      <c r="F8" s="374">
        <v>13988.098999999997</v>
      </c>
      <c r="G8" s="373">
        <f t="shared" si="3"/>
        <v>0.14841827011305822</v>
      </c>
      <c r="H8" s="372">
        <v>9208.361</v>
      </c>
      <c r="I8" s="371">
        <f t="shared" si="1"/>
        <v>0.5190650105920038</v>
      </c>
    </row>
    <row r="9" spans="1:9" s="365" customFormat="1" ht="18" customHeight="1">
      <c r="A9" s="376" t="s">
        <v>154</v>
      </c>
      <c r="B9" s="372">
        <v>1282.7719999999997</v>
      </c>
      <c r="C9" s="375">
        <f t="shared" si="2"/>
        <v>0.12990167237370207</v>
      </c>
      <c r="D9" s="372">
        <v>1004.0939999999999</v>
      </c>
      <c r="E9" s="371">
        <f t="shared" si="0"/>
        <v>0.2775417440996557</v>
      </c>
      <c r="F9" s="374">
        <v>11262.700999999994</v>
      </c>
      <c r="G9" s="373">
        <f t="shared" si="3"/>
        <v>0.1195009128274407</v>
      </c>
      <c r="H9" s="372">
        <v>10902.726999999999</v>
      </c>
      <c r="I9" s="371">
        <f t="shared" si="1"/>
        <v>0.03301687733720149</v>
      </c>
    </row>
    <row r="10" spans="1:9" s="365" customFormat="1" ht="18" customHeight="1">
      <c r="A10" s="376" t="s">
        <v>131</v>
      </c>
      <c r="B10" s="372">
        <v>1141.716</v>
      </c>
      <c r="C10" s="375">
        <f t="shared" si="2"/>
        <v>0.11561744236373545</v>
      </c>
      <c r="D10" s="372">
        <v>618.305</v>
      </c>
      <c r="E10" s="371">
        <f t="shared" si="0"/>
        <v>0.8465255820347564</v>
      </c>
      <c r="F10" s="374">
        <v>11274.027999999998</v>
      </c>
      <c r="G10" s="373">
        <f t="shared" si="3"/>
        <v>0.11962109597352591</v>
      </c>
      <c r="H10" s="372">
        <v>8894.293000000005</v>
      </c>
      <c r="I10" s="371">
        <f t="shared" si="1"/>
        <v>0.2675575225596898</v>
      </c>
    </row>
    <row r="11" spans="1:9" s="365" customFormat="1" ht="18" customHeight="1">
      <c r="A11" s="376" t="s">
        <v>146</v>
      </c>
      <c r="B11" s="372">
        <v>419.645</v>
      </c>
      <c r="C11" s="375">
        <f t="shared" si="2"/>
        <v>0.042495928585330994</v>
      </c>
      <c r="D11" s="372">
        <v>235.42</v>
      </c>
      <c r="E11" s="371">
        <f t="shared" si="0"/>
        <v>0.7825375923880724</v>
      </c>
      <c r="F11" s="374">
        <v>3649.2920000000004</v>
      </c>
      <c r="G11" s="373">
        <f t="shared" si="3"/>
        <v>0.038720172467854475</v>
      </c>
      <c r="H11" s="372">
        <v>2646.638000000001</v>
      </c>
      <c r="I11" s="371">
        <f t="shared" si="1"/>
        <v>0.3788406272410505</v>
      </c>
    </row>
    <row r="12" spans="1:9" s="365" customFormat="1" ht="18" customHeight="1">
      <c r="A12" s="376" t="s">
        <v>144</v>
      </c>
      <c r="B12" s="372">
        <v>349.82800000000003</v>
      </c>
      <c r="C12" s="375">
        <f t="shared" si="2"/>
        <v>0.03542581397407136</v>
      </c>
      <c r="D12" s="372">
        <v>84.875</v>
      </c>
      <c r="E12" s="371">
        <f t="shared" si="0"/>
        <v>3.121684830633285</v>
      </c>
      <c r="F12" s="374">
        <v>2749.1130000000003</v>
      </c>
      <c r="G12" s="373">
        <f t="shared" si="3"/>
        <v>0.029168981132126674</v>
      </c>
      <c r="H12" s="372">
        <v>1849.1599999999999</v>
      </c>
      <c r="I12" s="371">
        <f t="shared" si="1"/>
        <v>0.48668206104393374</v>
      </c>
    </row>
    <row r="13" spans="1:9" s="365" customFormat="1" ht="18" customHeight="1">
      <c r="A13" s="376" t="s">
        <v>153</v>
      </c>
      <c r="B13" s="372">
        <v>312.118</v>
      </c>
      <c r="C13" s="375">
        <f t="shared" si="2"/>
        <v>0.03160705891455001</v>
      </c>
      <c r="D13" s="372">
        <v>297.55</v>
      </c>
      <c r="E13" s="371">
        <f t="shared" si="0"/>
        <v>0.04895983868257425</v>
      </c>
      <c r="F13" s="374">
        <v>4485.171000000001</v>
      </c>
      <c r="G13" s="373">
        <f t="shared" si="3"/>
        <v>0.04758911993554348</v>
      </c>
      <c r="H13" s="372">
        <v>4287.5250000000015</v>
      </c>
      <c r="I13" s="371">
        <f t="shared" si="1"/>
        <v>0.04609792362726739</v>
      </c>
    </row>
    <row r="14" spans="1:9" s="365" customFormat="1" ht="18" customHeight="1">
      <c r="A14" s="376" t="s">
        <v>149</v>
      </c>
      <c r="B14" s="372">
        <v>165.53300000000002</v>
      </c>
      <c r="C14" s="375">
        <f t="shared" si="2"/>
        <v>0.016762927108664696</v>
      </c>
      <c r="D14" s="372">
        <v>94.51600000000002</v>
      </c>
      <c r="E14" s="371">
        <f t="shared" si="0"/>
        <v>0.7513754284988783</v>
      </c>
      <c r="F14" s="374">
        <v>1546.0169999999996</v>
      </c>
      <c r="G14" s="373">
        <f t="shared" si="3"/>
        <v>0.01640374211716545</v>
      </c>
      <c r="H14" s="372">
        <v>1028.3360000000002</v>
      </c>
      <c r="I14" s="371">
        <f t="shared" si="1"/>
        <v>0.5034161985965668</v>
      </c>
    </row>
    <row r="15" spans="1:9" s="365" customFormat="1" ht="18" customHeight="1">
      <c r="A15" s="376" t="s">
        <v>147</v>
      </c>
      <c r="B15" s="372">
        <v>108.62100000000001</v>
      </c>
      <c r="C15" s="375">
        <f t="shared" si="2"/>
        <v>0.010999655086721488</v>
      </c>
      <c r="D15" s="372">
        <v>163.29999999999998</v>
      </c>
      <c r="E15" s="371">
        <f t="shared" si="0"/>
        <v>-0.33483772198407824</v>
      </c>
      <c r="F15" s="374">
        <v>1230.9279999999999</v>
      </c>
      <c r="G15" s="373">
        <f t="shared" si="3"/>
        <v>0.013060545567609048</v>
      </c>
      <c r="H15" s="372">
        <v>1098.239</v>
      </c>
      <c r="I15" s="371">
        <f t="shared" si="1"/>
        <v>0.12081978512873781</v>
      </c>
    </row>
    <row r="16" spans="1:9" s="365" customFormat="1" ht="18" customHeight="1">
      <c r="A16" s="376" t="s">
        <v>126</v>
      </c>
      <c r="B16" s="372">
        <v>102.628</v>
      </c>
      <c r="C16" s="375">
        <f t="shared" si="2"/>
        <v>0.01039276569208581</v>
      </c>
      <c r="D16" s="372">
        <v>101.15100000000001</v>
      </c>
      <c r="E16" s="371">
        <f t="shared" si="0"/>
        <v>0.014601931765380272</v>
      </c>
      <c r="F16" s="374">
        <v>1023.9609999999998</v>
      </c>
      <c r="G16" s="373">
        <f t="shared" si="3"/>
        <v>0.01086455852816292</v>
      </c>
      <c r="H16" s="372">
        <v>1281.578</v>
      </c>
      <c r="I16" s="371">
        <f t="shared" si="1"/>
        <v>-0.2010154668697498</v>
      </c>
    </row>
    <row r="17" spans="1:9" s="365" customFormat="1" ht="18" customHeight="1">
      <c r="A17" s="376" t="s">
        <v>151</v>
      </c>
      <c r="B17" s="372">
        <v>101.98500000000001</v>
      </c>
      <c r="C17" s="375">
        <f t="shared" si="2"/>
        <v>0.010327651411967216</v>
      </c>
      <c r="D17" s="372">
        <v>72.78699999999999</v>
      </c>
      <c r="E17" s="371">
        <f t="shared" si="0"/>
        <v>0.4011430612609399</v>
      </c>
      <c r="F17" s="374">
        <v>888.468</v>
      </c>
      <c r="G17" s="373">
        <f t="shared" si="3"/>
        <v>0.009426933825018585</v>
      </c>
      <c r="H17" s="372">
        <v>685.515</v>
      </c>
      <c r="I17" s="371">
        <f t="shared" si="1"/>
        <v>0.2960591671954662</v>
      </c>
    </row>
    <row r="18" spans="1:9" s="365" customFormat="1" ht="18" customHeight="1">
      <c r="A18" s="376" t="s">
        <v>129</v>
      </c>
      <c r="B18" s="372">
        <v>98.333</v>
      </c>
      <c r="C18" s="375">
        <f t="shared" si="2"/>
        <v>0.009957826604823965</v>
      </c>
      <c r="D18" s="372">
        <v>51.838</v>
      </c>
      <c r="E18" s="371">
        <f t="shared" si="0"/>
        <v>0.8969288938616458</v>
      </c>
      <c r="F18" s="374">
        <v>591.2789999999999</v>
      </c>
      <c r="G18" s="373">
        <f t="shared" si="3"/>
        <v>0.0062736620847606926</v>
      </c>
      <c r="H18" s="372">
        <v>662.902</v>
      </c>
      <c r="I18" s="371">
        <f t="shared" si="1"/>
        <v>-0.10804462801439751</v>
      </c>
    </row>
    <row r="19" spans="1:9" s="365" customFormat="1" ht="18" customHeight="1">
      <c r="A19" s="376" t="s">
        <v>132</v>
      </c>
      <c r="B19" s="372">
        <v>86.297</v>
      </c>
      <c r="C19" s="375">
        <f t="shared" si="2"/>
        <v>0.008738984496725348</v>
      </c>
      <c r="D19" s="372">
        <v>48.11</v>
      </c>
      <c r="E19" s="371">
        <f t="shared" si="0"/>
        <v>0.7937435044689254</v>
      </c>
      <c r="F19" s="374">
        <v>581.3699999999999</v>
      </c>
      <c r="G19" s="373">
        <f t="shared" si="3"/>
        <v>0.006168524378875833</v>
      </c>
      <c r="H19" s="372">
        <v>822.5609999999998</v>
      </c>
      <c r="I19" s="371">
        <f t="shared" si="1"/>
        <v>-0.2932195910090558</v>
      </c>
    </row>
    <row r="20" spans="1:9" s="365" customFormat="1" ht="18" customHeight="1">
      <c r="A20" s="376" t="s">
        <v>150</v>
      </c>
      <c r="B20" s="372">
        <v>82.83600000000001</v>
      </c>
      <c r="C20" s="375">
        <f t="shared" si="2"/>
        <v>0.008388501567502244</v>
      </c>
      <c r="D20" s="372">
        <v>167.166</v>
      </c>
      <c r="E20" s="371">
        <f t="shared" si="0"/>
        <v>-0.504468612038333</v>
      </c>
      <c r="F20" s="374">
        <v>1289.0819999999999</v>
      </c>
      <c r="G20" s="373">
        <f t="shared" si="3"/>
        <v>0.013677578381013843</v>
      </c>
      <c r="H20" s="372">
        <v>1068.4750000000004</v>
      </c>
      <c r="I20" s="371">
        <f t="shared" si="1"/>
        <v>0.2064690329675467</v>
      </c>
    </row>
    <row r="21" spans="1:9" s="365" customFormat="1" ht="18" customHeight="1">
      <c r="A21" s="376" t="s">
        <v>127</v>
      </c>
      <c r="B21" s="372">
        <v>79.07300000000001</v>
      </c>
      <c r="C21" s="375">
        <f t="shared" si="2"/>
        <v>0.008007436192562471</v>
      </c>
      <c r="D21" s="372">
        <v>69.152</v>
      </c>
      <c r="E21" s="371">
        <f t="shared" si="0"/>
        <v>0.14346656640444255</v>
      </c>
      <c r="F21" s="374">
        <v>818.2080000000001</v>
      </c>
      <c r="G21" s="373">
        <f t="shared" si="3"/>
        <v>0.008681452422710562</v>
      </c>
      <c r="H21" s="372">
        <v>720.7869999999999</v>
      </c>
      <c r="I21" s="371">
        <f t="shared" si="1"/>
        <v>0.13515920792134173</v>
      </c>
    </row>
    <row r="22" spans="1:9" s="365" customFormat="1" ht="18" customHeight="1">
      <c r="A22" s="376" t="s">
        <v>148</v>
      </c>
      <c r="B22" s="372">
        <v>78.58399999999999</v>
      </c>
      <c r="C22" s="375">
        <f t="shared" si="2"/>
        <v>0.007957916934431843</v>
      </c>
      <c r="D22" s="372">
        <v>107.582</v>
      </c>
      <c r="E22" s="371">
        <f t="shared" si="0"/>
        <v>-0.2695432321392055</v>
      </c>
      <c r="F22" s="374">
        <v>959.0950000000003</v>
      </c>
      <c r="G22" s="373">
        <f t="shared" si="3"/>
        <v>0.01017630921643346</v>
      </c>
      <c r="H22" s="372">
        <v>1088.2830000000001</v>
      </c>
      <c r="I22" s="371">
        <f t="shared" si="1"/>
        <v>-0.11870809339114907</v>
      </c>
    </row>
    <row r="23" spans="1:9" s="365" customFormat="1" ht="18" customHeight="1">
      <c r="A23" s="376" t="s">
        <v>165</v>
      </c>
      <c r="B23" s="372">
        <v>54.232</v>
      </c>
      <c r="C23" s="375">
        <f t="shared" si="2"/>
        <v>0.005491878132801942</v>
      </c>
      <c r="D23" s="372">
        <v>87.702</v>
      </c>
      <c r="E23" s="371">
        <f t="shared" si="0"/>
        <v>-0.381633258078493</v>
      </c>
      <c r="F23" s="374">
        <v>476.0449999999999</v>
      </c>
      <c r="G23" s="373">
        <f t="shared" si="3"/>
        <v>0.005050991946509015</v>
      </c>
      <c r="H23" s="372">
        <v>389.36699999999996</v>
      </c>
      <c r="I23" s="371">
        <f t="shared" si="1"/>
        <v>0.22261259942419342</v>
      </c>
    </row>
    <row r="24" spans="1:9" s="365" customFormat="1" ht="18" customHeight="1">
      <c r="A24" s="376" t="s">
        <v>143</v>
      </c>
      <c r="B24" s="372">
        <v>53.190999999999995</v>
      </c>
      <c r="C24" s="375">
        <f t="shared" si="2"/>
        <v>0.0053864598348183365</v>
      </c>
      <c r="D24" s="372">
        <v>40.168</v>
      </c>
      <c r="E24" s="371">
        <f t="shared" si="0"/>
        <v>0.3242133041226847</v>
      </c>
      <c r="F24" s="374">
        <v>663.3069999999998</v>
      </c>
      <c r="G24" s="373">
        <f t="shared" si="3"/>
        <v>0.007037902540858647</v>
      </c>
      <c r="H24" s="372">
        <v>915.8920000000003</v>
      </c>
      <c r="I24" s="371">
        <f t="shared" si="1"/>
        <v>-0.27578033217890363</v>
      </c>
    </row>
    <row r="25" spans="1:9" s="365" customFormat="1" ht="18" customHeight="1">
      <c r="A25" s="376" t="s">
        <v>137</v>
      </c>
      <c r="B25" s="372">
        <v>46.330999999999996</v>
      </c>
      <c r="C25" s="375">
        <f t="shared" si="2"/>
        <v>0.004691772491717929</v>
      </c>
      <c r="D25" s="372">
        <v>20.961</v>
      </c>
      <c r="E25" s="371">
        <f t="shared" si="0"/>
        <v>1.210343017985783</v>
      </c>
      <c r="F25" s="374">
        <v>430.7619999999999</v>
      </c>
      <c r="G25" s="373">
        <f t="shared" si="3"/>
        <v>0.00457052462028194</v>
      </c>
      <c r="H25" s="372">
        <v>501.76699999999994</v>
      </c>
      <c r="I25" s="371">
        <f t="shared" si="1"/>
        <v>-0.14150990399926666</v>
      </c>
    </row>
    <row r="26" spans="1:9" s="365" customFormat="1" ht="18" customHeight="1">
      <c r="A26" s="376" t="s">
        <v>113</v>
      </c>
      <c r="B26" s="372">
        <v>42.019</v>
      </c>
      <c r="C26" s="375">
        <f t="shared" si="2"/>
        <v>0.004255111876054816</v>
      </c>
      <c r="D26" s="372">
        <v>23.552</v>
      </c>
      <c r="E26" s="371">
        <f t="shared" si="0"/>
        <v>0.784094769021739</v>
      </c>
      <c r="F26" s="374">
        <v>331.94100000000003</v>
      </c>
      <c r="G26" s="373">
        <f t="shared" si="3"/>
        <v>0.0035220017387350973</v>
      </c>
      <c r="H26" s="372">
        <v>201.30999999999997</v>
      </c>
      <c r="I26" s="371">
        <f t="shared" si="1"/>
        <v>0.6489046743827931</v>
      </c>
    </row>
    <row r="27" spans="1:9" s="365" customFormat="1" ht="18" customHeight="1">
      <c r="A27" s="376" t="s">
        <v>119</v>
      </c>
      <c r="B27" s="372">
        <v>39.672</v>
      </c>
      <c r="C27" s="375">
        <f t="shared" si="2"/>
        <v>0.004017439690303116</v>
      </c>
      <c r="D27" s="372">
        <v>44.574</v>
      </c>
      <c r="E27" s="371">
        <f t="shared" si="0"/>
        <v>-0.10997442455242967</v>
      </c>
      <c r="F27" s="374">
        <v>506.3140000000001</v>
      </c>
      <c r="G27" s="373">
        <f t="shared" si="3"/>
        <v>0.0053721558600652594</v>
      </c>
      <c r="H27" s="372">
        <v>465.62300000000005</v>
      </c>
      <c r="I27" s="371">
        <f t="shared" si="1"/>
        <v>0.08739044248243766</v>
      </c>
    </row>
    <row r="28" spans="1:9" s="365" customFormat="1" ht="18" customHeight="1">
      <c r="A28" s="376" t="s">
        <v>140</v>
      </c>
      <c r="B28" s="372">
        <v>37.466</v>
      </c>
      <c r="C28" s="375">
        <f t="shared" si="2"/>
        <v>0.0037940460636442974</v>
      </c>
      <c r="D28" s="372">
        <v>41.704</v>
      </c>
      <c r="E28" s="371">
        <f t="shared" si="0"/>
        <v>-0.10162094763092266</v>
      </c>
      <c r="F28" s="374">
        <v>363.23100000000017</v>
      </c>
      <c r="G28" s="373">
        <f t="shared" si="3"/>
        <v>0.0038539987936485358</v>
      </c>
      <c r="H28" s="372">
        <v>489.271</v>
      </c>
      <c r="I28" s="371">
        <f t="shared" si="1"/>
        <v>-0.25760774703589595</v>
      </c>
    </row>
    <row r="29" spans="1:9" s="365" customFormat="1" ht="18" customHeight="1">
      <c r="A29" s="376" t="s">
        <v>138</v>
      </c>
      <c r="B29" s="372">
        <v>29.212</v>
      </c>
      <c r="C29" s="375">
        <f t="shared" si="2"/>
        <v>0.0029581933916398126</v>
      </c>
      <c r="D29" s="372">
        <v>16.025000000000002</v>
      </c>
      <c r="E29" s="371">
        <f t="shared" si="0"/>
        <v>0.8229017160686425</v>
      </c>
      <c r="F29" s="374">
        <v>182.061</v>
      </c>
      <c r="G29" s="373">
        <f t="shared" si="3"/>
        <v>0.0019317262964076464</v>
      </c>
      <c r="H29" s="372">
        <v>210.56</v>
      </c>
      <c r="I29" s="371">
        <f t="shared" si="1"/>
        <v>-0.13534859422492396</v>
      </c>
    </row>
    <row r="30" spans="1:9" s="365" customFormat="1" ht="18" customHeight="1">
      <c r="A30" s="376" t="s">
        <v>124</v>
      </c>
      <c r="B30" s="372">
        <v>26.991999999999997</v>
      </c>
      <c r="C30" s="375">
        <f t="shared" si="2"/>
        <v>0.0027333820357093594</v>
      </c>
      <c r="D30" s="372">
        <v>2.2630000000000003</v>
      </c>
      <c r="E30" s="371">
        <f t="shared" si="0"/>
        <v>10.927529827662392</v>
      </c>
      <c r="F30" s="374">
        <v>38.477999999999994</v>
      </c>
      <c r="G30" s="373">
        <f t="shared" si="3"/>
        <v>0.0004082640677200136</v>
      </c>
      <c r="H30" s="372">
        <v>198.65799999999993</v>
      </c>
      <c r="I30" s="371">
        <f t="shared" si="1"/>
        <v>-0.8063103423974871</v>
      </c>
    </row>
    <row r="31" spans="1:9" s="365" customFormat="1" ht="18" customHeight="1">
      <c r="A31" s="376" t="s">
        <v>145</v>
      </c>
      <c r="B31" s="372">
        <v>25.985</v>
      </c>
      <c r="C31" s="375">
        <f t="shared" si="2"/>
        <v>0.002631406794528294</v>
      </c>
      <c r="D31" s="372">
        <v>23.302</v>
      </c>
      <c r="E31" s="371">
        <f t="shared" si="0"/>
        <v>0.11514033130203405</v>
      </c>
      <c r="F31" s="374">
        <v>229.22300000000004</v>
      </c>
      <c r="G31" s="373">
        <f t="shared" si="3"/>
        <v>0.0024321304224487945</v>
      </c>
      <c r="H31" s="372">
        <v>197.49200000000002</v>
      </c>
      <c r="I31" s="371">
        <f t="shared" si="1"/>
        <v>0.16066979928300906</v>
      </c>
    </row>
    <row r="32" spans="1:9" s="365" customFormat="1" ht="18" customHeight="1">
      <c r="A32" s="376" t="s">
        <v>142</v>
      </c>
      <c r="B32" s="372">
        <v>20.311000000000003</v>
      </c>
      <c r="C32" s="375">
        <f t="shared" si="2"/>
        <v>0.002056821374010552</v>
      </c>
      <c r="D32" s="372">
        <v>8.379</v>
      </c>
      <c r="E32" s="371">
        <f t="shared" si="0"/>
        <v>1.4240362811791387</v>
      </c>
      <c r="F32" s="374">
        <v>229.387</v>
      </c>
      <c r="G32" s="373">
        <f t="shared" si="3"/>
        <v>0.002433870515673652</v>
      </c>
      <c r="H32" s="372">
        <v>230.27599999999998</v>
      </c>
      <c r="I32" s="371">
        <f t="shared" si="1"/>
        <v>-0.0038605846896766494</v>
      </c>
    </row>
    <row r="33" spans="1:9" s="365" customFormat="1" ht="18" customHeight="1">
      <c r="A33" s="376" t="s">
        <v>139</v>
      </c>
      <c r="B33" s="372">
        <v>20.045</v>
      </c>
      <c r="C33" s="375">
        <f t="shared" si="2"/>
        <v>0.0020298845178495155</v>
      </c>
      <c r="D33" s="372">
        <v>16.019</v>
      </c>
      <c r="E33" s="371">
        <f t="shared" si="0"/>
        <v>0.25132654972220503</v>
      </c>
      <c r="F33" s="374">
        <v>111.225</v>
      </c>
      <c r="G33" s="373">
        <f t="shared" si="3"/>
        <v>0.0011801333471635354</v>
      </c>
      <c r="H33" s="372">
        <v>94.77099999999999</v>
      </c>
      <c r="I33" s="371">
        <f t="shared" si="1"/>
        <v>0.17361851199206524</v>
      </c>
    </row>
    <row r="34" spans="1:9" s="365" customFormat="1" ht="18" customHeight="1">
      <c r="A34" s="376" t="s">
        <v>136</v>
      </c>
      <c r="B34" s="372">
        <v>16.882</v>
      </c>
      <c r="C34" s="375">
        <f t="shared" si="2"/>
        <v>0.001709578968836893</v>
      </c>
      <c r="D34" s="372">
        <v>28.71</v>
      </c>
      <c r="E34" s="371">
        <f t="shared" si="0"/>
        <v>-0.41198188784395673</v>
      </c>
      <c r="F34" s="374">
        <v>327.45500000000004</v>
      </c>
      <c r="G34" s="373">
        <f t="shared" si="3"/>
        <v>0.003474403822840509</v>
      </c>
      <c r="H34" s="372">
        <v>305.0480000000001</v>
      </c>
      <c r="I34" s="371">
        <f t="shared" si="1"/>
        <v>0.07345401379455008</v>
      </c>
    </row>
    <row r="35" spans="1:9" s="365" customFormat="1" ht="18" customHeight="1">
      <c r="A35" s="376" t="s">
        <v>118</v>
      </c>
      <c r="B35" s="372">
        <v>15.761</v>
      </c>
      <c r="C35" s="375">
        <f t="shared" si="2"/>
        <v>0.0015960593607296687</v>
      </c>
      <c r="D35" s="372">
        <v>7.538</v>
      </c>
      <c r="E35" s="371">
        <f t="shared" si="0"/>
        <v>1.0908729105863624</v>
      </c>
      <c r="F35" s="374">
        <v>180.53399999999996</v>
      </c>
      <c r="G35" s="373">
        <f t="shared" si="3"/>
        <v>0.0019155243308322922</v>
      </c>
      <c r="H35" s="372">
        <v>189.38700000000003</v>
      </c>
      <c r="I35" s="371">
        <f t="shared" si="1"/>
        <v>-0.04674555275705339</v>
      </c>
    </row>
    <row r="36" spans="1:9" s="365" customFormat="1" ht="18" customHeight="1">
      <c r="A36" s="376" t="s">
        <v>130</v>
      </c>
      <c r="B36" s="372">
        <v>15.326</v>
      </c>
      <c r="C36" s="375">
        <f t="shared" si="2"/>
        <v>0.0015520084869324856</v>
      </c>
      <c r="D36" s="372">
        <v>22.28</v>
      </c>
      <c r="E36" s="371">
        <f t="shared" si="0"/>
        <v>-0.3121184919210054</v>
      </c>
      <c r="F36" s="374">
        <v>166.34499999999997</v>
      </c>
      <c r="G36" s="373">
        <f t="shared" si="3"/>
        <v>0.0017649744359084585</v>
      </c>
      <c r="H36" s="372">
        <v>270.03</v>
      </c>
      <c r="I36" s="371">
        <f t="shared" si="1"/>
        <v>-0.3839758545346814</v>
      </c>
    </row>
    <row r="37" spans="1:9" s="365" customFormat="1" ht="18" customHeight="1" thickBot="1">
      <c r="A37" s="370" t="s">
        <v>104</v>
      </c>
      <c r="B37" s="367">
        <v>1829.7479999999991</v>
      </c>
      <c r="C37" s="369">
        <f t="shared" si="2"/>
        <v>0.1852919499509161</v>
      </c>
      <c r="D37" s="367">
        <v>2449.343999999998</v>
      </c>
      <c r="E37" s="366">
        <f t="shared" si="0"/>
        <v>-0.2529640589480282</v>
      </c>
      <c r="F37" s="367">
        <v>19990.863000000172</v>
      </c>
      <c r="G37" s="368">
        <f t="shared" si="3"/>
        <v>0.2121095443009924</v>
      </c>
      <c r="H37" s="367">
        <v>22696.041000000117</v>
      </c>
      <c r="I37" s="366">
        <f t="shared" si="1"/>
        <v>-0.11919162465382982</v>
      </c>
    </row>
    <row r="38" ht="15" customHeight="1" thickTop="1">
      <c r="A38" s="277" t="s">
        <v>164</v>
      </c>
    </row>
    <row r="39" ht="13.5" customHeight="1">
      <c r="A39" s="277" t="s">
        <v>163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8:I65536 E38:E65536 E3:E5 I3:I5">
    <cfRule type="cellIs" priority="1" dxfId="83" operator="lessThan" stopIfTrue="1">
      <formula>0</formula>
    </cfRule>
  </conditionalFormatting>
  <conditionalFormatting sqref="E6:E37 I6:I37">
    <cfRule type="cellIs" priority="2" dxfId="83" operator="lessThan" stopIfTrue="1">
      <formula>0</formula>
    </cfRule>
    <cfRule type="cellIs" priority="3" dxfId="85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="80" zoomScaleNormal="80" zoomScalePageLayoutView="0" workbookViewId="0" topLeftCell="A13">
      <selection activeCell="H37" sqref="H37"/>
    </sheetView>
  </sheetViews>
  <sheetFormatPr defaultColWidth="8.00390625" defaultRowHeight="15"/>
  <cols>
    <col min="1" max="1" width="21.57421875" style="388" customWidth="1"/>
    <col min="2" max="2" width="13.8515625" style="388" customWidth="1"/>
    <col min="3" max="3" width="10.421875" style="388" customWidth="1"/>
    <col min="4" max="4" width="14.140625" style="388" customWidth="1"/>
    <col min="5" max="5" width="9.421875" style="388" customWidth="1"/>
    <col min="6" max="6" width="11.140625" style="388" customWidth="1"/>
    <col min="7" max="7" width="11.8515625" style="388" customWidth="1"/>
    <col min="8" max="8" width="11.57421875" style="388" customWidth="1"/>
    <col min="9" max="9" width="11.421875" style="388" customWidth="1"/>
    <col min="10" max="11" width="8.00390625" style="388" customWidth="1"/>
    <col min="12" max="12" width="10.421875" style="388" customWidth="1"/>
    <col min="13" max="14" width="8.00390625" style="388" customWidth="1"/>
    <col min="15" max="15" width="10.28125" style="388" customWidth="1"/>
    <col min="16" max="16384" width="8.00390625" style="388" customWidth="1"/>
  </cols>
  <sheetData>
    <row r="1" spans="8:9" ht="18.75" thickBot="1">
      <c r="H1" s="741" t="s">
        <v>36</v>
      </c>
      <c r="I1" s="742"/>
    </row>
    <row r="2" ht="4.5" customHeight="1" thickBot="1"/>
    <row r="3" spans="1:9" ht="22.5" customHeight="1" thickBot="1">
      <c r="A3" s="748" t="s">
        <v>222</v>
      </c>
      <c r="B3" s="749"/>
      <c r="C3" s="749"/>
      <c r="D3" s="749"/>
      <c r="E3" s="749"/>
      <c r="F3" s="749"/>
      <c r="G3" s="749"/>
      <c r="H3" s="749"/>
      <c r="I3" s="750"/>
    </row>
    <row r="4" spans="1:9" s="433" customFormat="1" ht="16.5" thickBot="1">
      <c r="A4" s="746" t="s">
        <v>221</v>
      </c>
      <c r="B4" s="743" t="s">
        <v>53</v>
      </c>
      <c r="C4" s="744"/>
      <c r="D4" s="744"/>
      <c r="E4" s="745"/>
      <c r="F4" s="744" t="s">
        <v>52</v>
      </c>
      <c r="G4" s="744"/>
      <c r="H4" s="744"/>
      <c r="I4" s="745"/>
    </row>
    <row r="5" spans="1:9" s="429" customFormat="1" ht="34.5" customHeight="1" thickBot="1">
      <c r="A5" s="747"/>
      <c r="B5" s="431" t="s">
        <v>51</v>
      </c>
      <c r="C5" s="432" t="s">
        <v>48</v>
      </c>
      <c r="D5" s="431" t="s">
        <v>50</v>
      </c>
      <c r="E5" s="430" t="s">
        <v>46</v>
      </c>
      <c r="F5" s="431" t="s">
        <v>49</v>
      </c>
      <c r="G5" s="432" t="s">
        <v>48</v>
      </c>
      <c r="H5" s="431" t="s">
        <v>47</v>
      </c>
      <c r="I5" s="430" t="s">
        <v>46</v>
      </c>
    </row>
    <row r="6" spans="1:9" s="422" customFormat="1" ht="16.5" customHeight="1" thickBot="1">
      <c r="A6" s="428" t="s">
        <v>32</v>
      </c>
      <c r="B6" s="427">
        <f>B7+B24+B38+B48+B57+B64</f>
        <v>519948</v>
      </c>
      <c r="C6" s="425">
        <f aca="true" t="shared" si="0" ref="C6:C37">(B6/$B$6)</f>
        <v>1</v>
      </c>
      <c r="D6" s="424">
        <f>D7+D24+D38+D48+D57+D64</f>
        <v>455985</v>
      </c>
      <c r="E6" s="423">
        <f>(B6/D6-1)</f>
        <v>0.14027435112997133</v>
      </c>
      <c r="F6" s="426">
        <f>F7+F24+F38+F48+F57+F64</f>
        <v>5545341</v>
      </c>
      <c r="G6" s="425">
        <f aca="true" t="shared" si="1" ref="G6:G37">(F6/$F$6)</f>
        <v>1</v>
      </c>
      <c r="H6" s="424">
        <f>H7+H24+H38+H48+H57+H64</f>
        <v>4987950</v>
      </c>
      <c r="I6" s="423">
        <f>(F6/H6-1)</f>
        <v>0.11174751150272155</v>
      </c>
    </row>
    <row r="7" spans="1:15" s="415" customFormat="1" ht="16.5" customHeight="1" thickTop="1">
      <c r="A7" s="421" t="s">
        <v>220</v>
      </c>
      <c r="B7" s="420">
        <f>SUM(B8:B23)</f>
        <v>187134</v>
      </c>
      <c r="C7" s="419">
        <f t="shared" si="0"/>
        <v>0.35990906782985993</v>
      </c>
      <c r="D7" s="418">
        <f>SUM(D8:D23)</f>
        <v>162571</v>
      </c>
      <c r="E7" s="417">
        <f>(B7/D7-1)</f>
        <v>0.15109090797251667</v>
      </c>
      <c r="F7" s="420">
        <f>SUM(F8:F23)</f>
        <v>2146250</v>
      </c>
      <c r="G7" s="419">
        <f t="shared" si="1"/>
        <v>0.3870366132578682</v>
      </c>
      <c r="H7" s="418">
        <f>SUM(H8:H23)</f>
        <v>1876050</v>
      </c>
      <c r="I7" s="417">
        <f>(F7/H7-1)</f>
        <v>0.14402601209989063</v>
      </c>
      <c r="L7" s="416"/>
      <c r="M7" s="416"/>
      <c r="N7" s="416"/>
      <c r="O7" s="416"/>
    </row>
    <row r="8" spans="1:10" ht="16.5" customHeight="1">
      <c r="A8" s="400" t="s">
        <v>219</v>
      </c>
      <c r="B8" s="399">
        <v>33878</v>
      </c>
      <c r="C8" s="397">
        <f t="shared" si="0"/>
        <v>0.06515651565156516</v>
      </c>
      <c r="D8" s="396">
        <v>35073</v>
      </c>
      <c r="E8" s="395">
        <f aca="true" t="shared" si="2" ref="E8:E23">IF(ISERROR(B8/D8-1),"         /0",IF(B8/D8&gt;5,"  *  ",(B8/D8-1)))</f>
        <v>-0.034071793117212645</v>
      </c>
      <c r="F8" s="398">
        <v>373628</v>
      </c>
      <c r="G8" s="397">
        <f t="shared" si="1"/>
        <v>0.06737692055366838</v>
      </c>
      <c r="H8" s="396">
        <v>389305</v>
      </c>
      <c r="I8" s="395">
        <f aca="true" t="shared" si="3" ref="I8:I23">IF(ISERROR(F8/H8-1),"         /0",IF(F8/H8&gt;5,"  *  ",(F8/H8-1)))</f>
        <v>-0.040269197672775814</v>
      </c>
      <c r="J8" s="389"/>
    </row>
    <row r="9" spans="1:10" ht="16.5" customHeight="1">
      <c r="A9" s="400" t="s">
        <v>218</v>
      </c>
      <c r="B9" s="399">
        <v>20636</v>
      </c>
      <c r="C9" s="397">
        <f t="shared" si="0"/>
        <v>0.03968858424303969</v>
      </c>
      <c r="D9" s="396">
        <v>13063</v>
      </c>
      <c r="E9" s="395">
        <f t="shared" si="2"/>
        <v>0.5797290055883029</v>
      </c>
      <c r="F9" s="398">
        <v>226382</v>
      </c>
      <c r="G9" s="397">
        <f t="shared" si="1"/>
        <v>0.04082381949099253</v>
      </c>
      <c r="H9" s="396">
        <v>134482</v>
      </c>
      <c r="I9" s="395">
        <f t="shared" si="3"/>
        <v>0.6833628292262162</v>
      </c>
      <c r="J9" s="389"/>
    </row>
    <row r="10" spans="1:10" ht="16.5" customHeight="1">
      <c r="A10" s="400" t="s">
        <v>217</v>
      </c>
      <c r="B10" s="399">
        <v>17419</v>
      </c>
      <c r="C10" s="397">
        <f t="shared" si="0"/>
        <v>0.033501427065783504</v>
      </c>
      <c r="D10" s="396">
        <v>17765</v>
      </c>
      <c r="E10" s="395">
        <f t="shared" si="2"/>
        <v>-0.019476498733464687</v>
      </c>
      <c r="F10" s="398">
        <v>200836</v>
      </c>
      <c r="G10" s="397">
        <f t="shared" si="1"/>
        <v>0.03621706942819206</v>
      </c>
      <c r="H10" s="396">
        <v>200097</v>
      </c>
      <c r="I10" s="395">
        <f t="shared" si="3"/>
        <v>0.0036932087937351366</v>
      </c>
      <c r="J10" s="414"/>
    </row>
    <row r="11" spans="1:17" ht="16.5" customHeight="1">
      <c r="A11" s="400" t="s">
        <v>216</v>
      </c>
      <c r="B11" s="399">
        <v>16499</v>
      </c>
      <c r="C11" s="397">
        <f t="shared" si="0"/>
        <v>0.03173201935578173</v>
      </c>
      <c r="D11" s="396">
        <v>15183</v>
      </c>
      <c r="E11" s="395">
        <f t="shared" si="2"/>
        <v>0.08667588750576294</v>
      </c>
      <c r="F11" s="398">
        <v>191906</v>
      </c>
      <c r="G11" s="397">
        <f t="shared" si="1"/>
        <v>0.034606708586541385</v>
      </c>
      <c r="H11" s="396">
        <v>171336</v>
      </c>
      <c r="I11" s="395">
        <f t="shared" si="3"/>
        <v>0.12005649717514122</v>
      </c>
      <c r="J11" s="389"/>
      <c r="K11" s="413"/>
      <c r="L11" s="413"/>
      <c r="M11" s="413"/>
      <c r="N11" s="413"/>
      <c r="O11" s="413"/>
      <c r="P11" s="413"/>
      <c r="Q11" s="413"/>
    </row>
    <row r="12" spans="1:17" ht="16.5" customHeight="1">
      <c r="A12" s="400" t="s">
        <v>215</v>
      </c>
      <c r="B12" s="399">
        <v>12756</v>
      </c>
      <c r="C12" s="397">
        <f t="shared" si="0"/>
        <v>0.024533222553024533</v>
      </c>
      <c r="D12" s="396">
        <v>11944</v>
      </c>
      <c r="E12" s="395">
        <f t="shared" si="2"/>
        <v>0.06798392498325523</v>
      </c>
      <c r="F12" s="398">
        <v>144738</v>
      </c>
      <c r="G12" s="397">
        <f t="shared" si="1"/>
        <v>0.026100829507148433</v>
      </c>
      <c r="H12" s="396">
        <v>144320</v>
      </c>
      <c r="I12" s="395">
        <f t="shared" si="3"/>
        <v>0.0028963414634146645</v>
      </c>
      <c r="J12" s="389"/>
      <c r="K12" s="413"/>
      <c r="L12" s="413"/>
      <c r="M12" s="413"/>
      <c r="N12" s="413"/>
      <c r="O12" s="413"/>
      <c r="P12" s="413"/>
      <c r="Q12" s="413"/>
    </row>
    <row r="13" spans="1:17" ht="16.5" customHeight="1">
      <c r="A13" s="400" t="s">
        <v>214</v>
      </c>
      <c r="B13" s="399">
        <v>10468</v>
      </c>
      <c r="C13" s="397">
        <f t="shared" si="0"/>
        <v>0.020132782509020133</v>
      </c>
      <c r="D13" s="396">
        <v>10526</v>
      </c>
      <c r="E13" s="395">
        <f t="shared" si="2"/>
        <v>-0.00551016530495918</v>
      </c>
      <c r="F13" s="398">
        <v>124255</v>
      </c>
      <c r="G13" s="397">
        <f t="shared" si="1"/>
        <v>0.022407098138779922</v>
      </c>
      <c r="H13" s="396">
        <v>121288</v>
      </c>
      <c r="I13" s="395">
        <f t="shared" si="3"/>
        <v>0.02446243651474167</v>
      </c>
      <c r="J13" s="389"/>
      <c r="K13" s="413"/>
      <c r="L13" s="413"/>
      <c r="M13" s="413"/>
      <c r="N13" s="413"/>
      <c r="O13" s="413"/>
      <c r="P13" s="413"/>
      <c r="Q13" s="413"/>
    </row>
    <row r="14" spans="1:17" ht="16.5" customHeight="1">
      <c r="A14" s="400" t="s">
        <v>213</v>
      </c>
      <c r="B14" s="399">
        <v>8037</v>
      </c>
      <c r="C14" s="397">
        <f t="shared" si="0"/>
        <v>0.015457314962265458</v>
      </c>
      <c r="D14" s="396">
        <v>2396</v>
      </c>
      <c r="E14" s="395">
        <f t="shared" si="2"/>
        <v>2.3543405676126876</v>
      </c>
      <c r="F14" s="398">
        <v>87250</v>
      </c>
      <c r="G14" s="397">
        <f t="shared" si="1"/>
        <v>0.01573392871601584</v>
      </c>
      <c r="H14" s="396">
        <v>47107</v>
      </c>
      <c r="I14" s="395">
        <f t="shared" si="3"/>
        <v>0.8521663447046086</v>
      </c>
      <c r="J14" s="389"/>
      <c r="K14" s="413"/>
      <c r="L14" s="413"/>
      <c r="M14" s="413"/>
      <c r="N14" s="413"/>
      <c r="O14" s="413"/>
      <c r="P14" s="413"/>
      <c r="Q14" s="413"/>
    </row>
    <row r="15" spans="1:17" ht="16.5" customHeight="1">
      <c r="A15" s="400" t="s">
        <v>212</v>
      </c>
      <c r="B15" s="399">
        <v>6713</v>
      </c>
      <c r="C15" s="397">
        <f t="shared" si="0"/>
        <v>0.01291090647526291</v>
      </c>
      <c r="D15" s="396">
        <v>6371</v>
      </c>
      <c r="E15" s="395">
        <f t="shared" si="2"/>
        <v>0.05368074085700836</v>
      </c>
      <c r="F15" s="398">
        <v>69942</v>
      </c>
      <c r="G15" s="397">
        <f t="shared" si="1"/>
        <v>0.012612750054505214</v>
      </c>
      <c r="H15" s="396">
        <v>69407</v>
      </c>
      <c r="I15" s="395">
        <f t="shared" si="3"/>
        <v>0.007708156237843378</v>
      </c>
      <c r="J15" s="389"/>
      <c r="K15" s="413"/>
      <c r="L15" s="413"/>
      <c r="M15" s="413"/>
      <c r="N15" s="413"/>
      <c r="O15" s="413"/>
      <c r="P15" s="413"/>
      <c r="Q15" s="413"/>
    </row>
    <row r="16" spans="1:17" ht="16.5" customHeight="1">
      <c r="A16" s="400" t="s">
        <v>211</v>
      </c>
      <c r="B16" s="399">
        <v>5764</v>
      </c>
      <c r="C16" s="397">
        <f t="shared" si="0"/>
        <v>0.011085723957011085</v>
      </c>
      <c r="D16" s="396">
        <v>7928</v>
      </c>
      <c r="E16" s="395">
        <f t="shared" si="2"/>
        <v>-0.27295660948536826</v>
      </c>
      <c r="F16" s="398">
        <v>79445</v>
      </c>
      <c r="G16" s="397">
        <f t="shared" si="1"/>
        <v>0.014326440880732132</v>
      </c>
      <c r="H16" s="396">
        <v>74354</v>
      </c>
      <c r="I16" s="395">
        <f t="shared" si="3"/>
        <v>0.06846975280415313</v>
      </c>
      <c r="J16" s="389"/>
      <c r="K16" s="413"/>
      <c r="L16" s="413"/>
      <c r="M16" s="413"/>
      <c r="N16" s="413"/>
      <c r="O16" s="413"/>
      <c r="P16" s="413"/>
      <c r="Q16" s="413"/>
    </row>
    <row r="17" spans="1:17" ht="16.5" customHeight="1">
      <c r="A17" s="400" t="s">
        <v>210</v>
      </c>
      <c r="B17" s="399">
        <v>5156</v>
      </c>
      <c r="C17" s="397">
        <f t="shared" si="0"/>
        <v>0.009916376253009916</v>
      </c>
      <c r="D17" s="396">
        <v>6296</v>
      </c>
      <c r="E17" s="395">
        <f t="shared" si="2"/>
        <v>-0.18106734434561622</v>
      </c>
      <c r="F17" s="398">
        <v>64826</v>
      </c>
      <c r="G17" s="397">
        <f t="shared" si="1"/>
        <v>0.011690173787328858</v>
      </c>
      <c r="H17" s="396">
        <v>74538</v>
      </c>
      <c r="I17" s="395">
        <f t="shared" si="3"/>
        <v>-0.13029595642491076</v>
      </c>
      <c r="J17" s="389"/>
      <c r="K17" s="413"/>
      <c r="L17" s="413"/>
      <c r="M17" s="413"/>
      <c r="N17" s="413"/>
      <c r="O17" s="413"/>
      <c r="P17" s="413"/>
      <c r="Q17" s="413"/>
    </row>
    <row r="18" spans="1:10" ht="16.5" customHeight="1">
      <c r="A18" s="400" t="s">
        <v>209</v>
      </c>
      <c r="B18" s="399">
        <v>4876</v>
      </c>
      <c r="C18" s="397">
        <f t="shared" si="0"/>
        <v>0.009377860863009378</v>
      </c>
      <c r="D18" s="396">
        <v>2267</v>
      </c>
      <c r="E18" s="395">
        <f t="shared" si="2"/>
        <v>1.1508601676224086</v>
      </c>
      <c r="F18" s="398">
        <v>58031</v>
      </c>
      <c r="G18" s="397">
        <f t="shared" si="1"/>
        <v>0.010464820828872382</v>
      </c>
      <c r="H18" s="396">
        <v>45987</v>
      </c>
      <c r="I18" s="395">
        <f t="shared" si="3"/>
        <v>0.26190010220279647</v>
      </c>
      <c r="J18" s="389"/>
    </row>
    <row r="19" spans="1:10" ht="16.5" customHeight="1">
      <c r="A19" s="400" t="s">
        <v>208</v>
      </c>
      <c r="B19" s="399">
        <v>4326</v>
      </c>
      <c r="C19" s="397">
        <f t="shared" si="0"/>
        <v>0.00832006277550832</v>
      </c>
      <c r="D19" s="396">
        <v>3768</v>
      </c>
      <c r="E19" s="395">
        <f t="shared" si="2"/>
        <v>0.14808917197452232</v>
      </c>
      <c r="F19" s="398">
        <v>57638</v>
      </c>
      <c r="G19" s="397">
        <f t="shared" si="1"/>
        <v>0.010393950525314855</v>
      </c>
      <c r="H19" s="396">
        <v>50275</v>
      </c>
      <c r="I19" s="395">
        <f t="shared" si="3"/>
        <v>0.1464545002486326</v>
      </c>
      <c r="J19" s="389"/>
    </row>
    <row r="20" spans="1:10" ht="16.5" customHeight="1">
      <c r="A20" s="400" t="s">
        <v>207</v>
      </c>
      <c r="B20" s="399">
        <v>4039</v>
      </c>
      <c r="C20" s="397">
        <f t="shared" si="0"/>
        <v>0.007768084500757768</v>
      </c>
      <c r="D20" s="396">
        <v>3640</v>
      </c>
      <c r="E20" s="395">
        <f t="shared" si="2"/>
        <v>0.10961538461538467</v>
      </c>
      <c r="F20" s="398">
        <v>46993</v>
      </c>
      <c r="G20" s="397">
        <f t="shared" si="1"/>
        <v>0.008474321056180314</v>
      </c>
      <c r="H20" s="396">
        <v>42763</v>
      </c>
      <c r="I20" s="395">
        <f t="shared" si="3"/>
        <v>0.09891728830998758</v>
      </c>
      <c r="J20" s="389"/>
    </row>
    <row r="21" spans="1:10" ht="16.5" customHeight="1">
      <c r="A21" s="400" t="s">
        <v>206</v>
      </c>
      <c r="B21" s="399">
        <v>3650</v>
      </c>
      <c r="C21" s="397">
        <f t="shared" si="0"/>
        <v>0.00701993276250702</v>
      </c>
      <c r="D21" s="396">
        <v>3836</v>
      </c>
      <c r="E21" s="395">
        <f t="shared" si="2"/>
        <v>-0.04848800834202294</v>
      </c>
      <c r="F21" s="398">
        <v>49890</v>
      </c>
      <c r="G21" s="397">
        <f t="shared" si="1"/>
        <v>0.008996741589020404</v>
      </c>
      <c r="H21" s="396">
        <v>46916</v>
      </c>
      <c r="I21" s="395">
        <f t="shared" si="3"/>
        <v>0.06338988831102399</v>
      </c>
      <c r="J21" s="389"/>
    </row>
    <row r="22" spans="1:10" ht="16.5" customHeight="1">
      <c r="A22" s="400" t="s">
        <v>205</v>
      </c>
      <c r="B22" s="399">
        <v>2586</v>
      </c>
      <c r="C22" s="397">
        <f t="shared" si="0"/>
        <v>0.004973574280504974</v>
      </c>
      <c r="D22" s="396">
        <v>1768</v>
      </c>
      <c r="E22" s="395">
        <f t="shared" si="2"/>
        <v>0.46266968325791846</v>
      </c>
      <c r="F22" s="398">
        <v>23738</v>
      </c>
      <c r="G22" s="397">
        <f t="shared" si="1"/>
        <v>0.004280710600123599</v>
      </c>
      <c r="H22" s="396">
        <v>1995</v>
      </c>
      <c r="I22" s="395" t="str">
        <f t="shared" si="3"/>
        <v>  *  </v>
      </c>
      <c r="J22" s="389"/>
    </row>
    <row r="23" spans="1:10" ht="16.5" customHeight="1" thickBot="1">
      <c r="A23" s="400" t="s">
        <v>104</v>
      </c>
      <c r="B23" s="399">
        <v>30331</v>
      </c>
      <c r="C23" s="397">
        <f t="shared" si="0"/>
        <v>0.058334679621808334</v>
      </c>
      <c r="D23" s="396">
        <v>20747</v>
      </c>
      <c r="E23" s="395">
        <f t="shared" si="2"/>
        <v>0.4619463054899504</v>
      </c>
      <c r="F23" s="398">
        <v>346752</v>
      </c>
      <c r="G23" s="397">
        <f t="shared" si="1"/>
        <v>0.06253032951445187</v>
      </c>
      <c r="H23" s="396">
        <v>261880</v>
      </c>
      <c r="I23" s="395">
        <f t="shared" si="3"/>
        <v>0.32408736826027185</v>
      </c>
      <c r="J23" s="389"/>
    </row>
    <row r="24" spans="1:10" ht="16.5" customHeight="1">
      <c r="A24" s="406" t="s">
        <v>204</v>
      </c>
      <c r="B24" s="405">
        <f>SUM(B25:B37)</f>
        <v>142818</v>
      </c>
      <c r="C24" s="412">
        <f t="shared" si="0"/>
        <v>0.27467746774677465</v>
      </c>
      <c r="D24" s="411">
        <f>SUM(D25:D37)</f>
        <v>131176</v>
      </c>
      <c r="E24" s="401">
        <f>(B24/D24-1)</f>
        <v>0.08875099103494533</v>
      </c>
      <c r="F24" s="405">
        <f>SUM(F25:F37)</f>
        <v>1446039</v>
      </c>
      <c r="G24" s="403">
        <f t="shared" si="1"/>
        <v>0.2607664704478949</v>
      </c>
      <c r="H24" s="404">
        <f>SUM(H25:H37)</f>
        <v>1303128</v>
      </c>
      <c r="I24" s="401">
        <f>(F24/H24-1)</f>
        <v>0.10966766119675131</v>
      </c>
      <c r="J24" s="389"/>
    </row>
    <row r="25" spans="1:10" ht="16.5" customHeight="1">
      <c r="A25" s="410" t="s">
        <v>203</v>
      </c>
      <c r="B25" s="409">
        <v>25727</v>
      </c>
      <c r="C25" s="397">
        <f t="shared" si="0"/>
        <v>0.04947994799479948</v>
      </c>
      <c r="D25" s="407">
        <v>23813</v>
      </c>
      <c r="E25" s="395">
        <f aca="true" t="shared" si="4" ref="E25:E37">IF(ISERROR(B25/D25-1),"         /0",IF(B25/D25&gt;5,"  *  ",(B25/D25-1)))</f>
        <v>0.08037626506530038</v>
      </c>
      <c r="F25" s="408">
        <v>242950</v>
      </c>
      <c r="G25" s="397">
        <f t="shared" si="1"/>
        <v>0.043811552797203994</v>
      </c>
      <c r="H25" s="407">
        <v>224394</v>
      </c>
      <c r="I25" s="395">
        <f aca="true" t="shared" si="5" ref="I25:I37">IF(ISERROR(F25/H25-1),"         /0",IF(F25/H25&gt;5,"  *  ",(F25/H25-1)))</f>
        <v>0.08269383316844481</v>
      </c>
      <c r="J25" s="389"/>
    </row>
    <row r="26" spans="1:10" ht="16.5" customHeight="1">
      <c r="A26" s="410" t="s">
        <v>202</v>
      </c>
      <c r="B26" s="409">
        <v>23238</v>
      </c>
      <c r="C26" s="397">
        <f t="shared" si="0"/>
        <v>0.04469293083154469</v>
      </c>
      <c r="D26" s="407">
        <v>11319</v>
      </c>
      <c r="E26" s="395">
        <f t="shared" si="4"/>
        <v>1.0530082162735224</v>
      </c>
      <c r="F26" s="408">
        <v>202684</v>
      </c>
      <c r="G26" s="397">
        <f t="shared" si="1"/>
        <v>0.036550322153317535</v>
      </c>
      <c r="H26" s="407">
        <v>125448</v>
      </c>
      <c r="I26" s="395">
        <f t="shared" si="5"/>
        <v>0.6156813978700337</v>
      </c>
      <c r="J26" s="389"/>
    </row>
    <row r="27" spans="1:10" ht="16.5" customHeight="1">
      <c r="A27" s="410" t="s">
        <v>201</v>
      </c>
      <c r="B27" s="409">
        <v>12844</v>
      </c>
      <c r="C27" s="397">
        <f t="shared" si="0"/>
        <v>0.024702470247024703</v>
      </c>
      <c r="D27" s="407">
        <v>19516</v>
      </c>
      <c r="E27" s="395">
        <f t="shared" si="4"/>
        <v>-0.3418733346997336</v>
      </c>
      <c r="F27" s="408">
        <v>147929</v>
      </c>
      <c r="G27" s="397">
        <f t="shared" si="1"/>
        <v>0.026676267518985757</v>
      </c>
      <c r="H27" s="407">
        <v>212554</v>
      </c>
      <c r="I27" s="395">
        <f t="shared" si="5"/>
        <v>-0.3040403850315685</v>
      </c>
      <c r="J27" s="389"/>
    </row>
    <row r="28" spans="1:10" ht="16.5" customHeight="1">
      <c r="A28" s="410" t="s">
        <v>200</v>
      </c>
      <c r="B28" s="409">
        <v>12308</v>
      </c>
      <c r="C28" s="397">
        <f t="shared" si="0"/>
        <v>0.023671597929023673</v>
      </c>
      <c r="D28" s="407">
        <v>8901</v>
      </c>
      <c r="E28" s="395">
        <f t="shared" si="4"/>
        <v>0.38276598135041007</v>
      </c>
      <c r="F28" s="408">
        <v>109039</v>
      </c>
      <c r="G28" s="397">
        <f t="shared" si="1"/>
        <v>0.019663173103331245</v>
      </c>
      <c r="H28" s="407">
        <v>75561</v>
      </c>
      <c r="I28" s="395">
        <f t="shared" si="5"/>
        <v>0.4430592501422692</v>
      </c>
      <c r="J28" s="389"/>
    </row>
    <row r="29" spans="1:10" ht="16.5" customHeight="1">
      <c r="A29" s="410" t="s">
        <v>199</v>
      </c>
      <c r="B29" s="409">
        <v>11168</v>
      </c>
      <c r="C29" s="397">
        <f t="shared" si="0"/>
        <v>0.02147907098402148</v>
      </c>
      <c r="D29" s="407">
        <v>10469</v>
      </c>
      <c r="E29" s="395">
        <f t="shared" si="4"/>
        <v>0.06676855478078125</v>
      </c>
      <c r="F29" s="408">
        <v>115649</v>
      </c>
      <c r="G29" s="397">
        <f t="shared" si="1"/>
        <v>0.020855164722962935</v>
      </c>
      <c r="H29" s="407">
        <v>87731</v>
      </c>
      <c r="I29" s="395">
        <f t="shared" si="5"/>
        <v>0.31822274908527204</v>
      </c>
      <c r="J29" s="389"/>
    </row>
    <row r="30" spans="1:10" ht="16.5" customHeight="1">
      <c r="A30" s="410" t="s">
        <v>198</v>
      </c>
      <c r="B30" s="409">
        <v>10390</v>
      </c>
      <c r="C30" s="397">
        <f t="shared" si="0"/>
        <v>0.019982767507519983</v>
      </c>
      <c r="D30" s="407">
        <v>7036</v>
      </c>
      <c r="E30" s="395">
        <f t="shared" si="4"/>
        <v>0.4766913018760659</v>
      </c>
      <c r="F30" s="408">
        <v>83702</v>
      </c>
      <c r="G30" s="397">
        <f t="shared" si="1"/>
        <v>0.015094112336824733</v>
      </c>
      <c r="H30" s="407">
        <v>66513</v>
      </c>
      <c r="I30" s="395">
        <f t="shared" si="5"/>
        <v>0.258430682723678</v>
      </c>
      <c r="J30" s="389"/>
    </row>
    <row r="31" spans="1:10" ht="16.5" customHeight="1">
      <c r="A31" s="410" t="s">
        <v>197</v>
      </c>
      <c r="B31" s="409">
        <v>4834</v>
      </c>
      <c r="C31" s="397">
        <f t="shared" si="0"/>
        <v>0.009297083554509297</v>
      </c>
      <c r="D31" s="407">
        <v>3223</v>
      </c>
      <c r="E31" s="395">
        <f t="shared" si="4"/>
        <v>0.4998448650325784</v>
      </c>
      <c r="F31" s="408">
        <v>45985</v>
      </c>
      <c r="G31" s="397">
        <f t="shared" si="1"/>
        <v>0.008292546842475513</v>
      </c>
      <c r="H31" s="407">
        <v>33828</v>
      </c>
      <c r="I31" s="395">
        <f t="shared" si="5"/>
        <v>0.3593768475818848</v>
      </c>
      <c r="J31" s="389"/>
    </row>
    <row r="32" spans="1:10" ht="16.5" customHeight="1">
      <c r="A32" s="410" t="s">
        <v>196</v>
      </c>
      <c r="B32" s="409">
        <v>4691</v>
      </c>
      <c r="C32" s="397">
        <f t="shared" si="0"/>
        <v>0.009022056051759021</v>
      </c>
      <c r="D32" s="407">
        <v>3045</v>
      </c>
      <c r="E32" s="395">
        <f t="shared" si="4"/>
        <v>0.5405582922824301</v>
      </c>
      <c r="F32" s="408">
        <v>56541</v>
      </c>
      <c r="G32" s="397">
        <f t="shared" si="1"/>
        <v>0.01019612680266191</v>
      </c>
      <c r="H32" s="407">
        <v>34527</v>
      </c>
      <c r="I32" s="395">
        <f t="shared" si="5"/>
        <v>0.6375879746285515</v>
      </c>
      <c r="J32" s="389"/>
    </row>
    <row r="33" spans="1:10" ht="16.5" customHeight="1">
      <c r="A33" s="410" t="s">
        <v>195</v>
      </c>
      <c r="B33" s="409">
        <v>3017</v>
      </c>
      <c r="C33" s="397">
        <f t="shared" si="0"/>
        <v>0.005802503327255803</v>
      </c>
      <c r="D33" s="407">
        <v>3797</v>
      </c>
      <c r="E33" s="395">
        <f t="shared" si="4"/>
        <v>-0.2054253357914143</v>
      </c>
      <c r="F33" s="408">
        <v>36840</v>
      </c>
      <c r="G33" s="397">
        <f t="shared" si="1"/>
        <v>0.006643414715163594</v>
      </c>
      <c r="H33" s="407">
        <v>39699</v>
      </c>
      <c r="I33" s="395">
        <f t="shared" si="5"/>
        <v>-0.07201692737852339</v>
      </c>
      <c r="J33" s="389"/>
    </row>
    <row r="34" spans="1:10" ht="16.5" customHeight="1">
      <c r="A34" s="410" t="s">
        <v>194</v>
      </c>
      <c r="B34" s="409">
        <v>2423</v>
      </c>
      <c r="C34" s="397">
        <f t="shared" si="0"/>
        <v>0.00466008139275466</v>
      </c>
      <c r="D34" s="407">
        <v>570</v>
      </c>
      <c r="E34" s="395">
        <f t="shared" si="4"/>
        <v>3.250877192982456</v>
      </c>
      <c r="F34" s="408">
        <v>8298</v>
      </c>
      <c r="G34" s="397">
        <f t="shared" si="1"/>
        <v>0.0014963912949627445</v>
      </c>
      <c r="H34" s="407">
        <v>4648</v>
      </c>
      <c r="I34" s="395">
        <f t="shared" si="5"/>
        <v>0.7852839931153184</v>
      </c>
      <c r="J34" s="389"/>
    </row>
    <row r="35" spans="1:10" ht="16.5" customHeight="1">
      <c r="A35" s="410" t="s">
        <v>193</v>
      </c>
      <c r="B35" s="409">
        <v>2141</v>
      </c>
      <c r="C35" s="397">
        <f t="shared" si="0"/>
        <v>0.0041177194642541175</v>
      </c>
      <c r="D35" s="407">
        <v>3178</v>
      </c>
      <c r="E35" s="395">
        <f t="shared" si="4"/>
        <v>-0.32630585273757085</v>
      </c>
      <c r="F35" s="408">
        <v>22644</v>
      </c>
      <c r="G35" s="397">
        <f t="shared" si="1"/>
        <v>0.004083427872154301</v>
      </c>
      <c r="H35" s="407">
        <v>34223</v>
      </c>
      <c r="I35" s="395">
        <f t="shared" si="5"/>
        <v>-0.33833971305846944</v>
      </c>
      <c r="J35" s="389"/>
    </row>
    <row r="36" spans="1:10" ht="16.5" customHeight="1">
      <c r="A36" s="410" t="s">
        <v>192</v>
      </c>
      <c r="B36" s="409">
        <v>1181</v>
      </c>
      <c r="C36" s="397">
        <f t="shared" si="0"/>
        <v>0.002271380984252271</v>
      </c>
      <c r="D36" s="407">
        <v>1421</v>
      </c>
      <c r="E36" s="395">
        <f t="shared" si="4"/>
        <v>-0.1688951442646024</v>
      </c>
      <c r="F36" s="408">
        <v>18055</v>
      </c>
      <c r="G36" s="397">
        <f t="shared" si="1"/>
        <v>0.0032558863377382926</v>
      </c>
      <c r="H36" s="407">
        <v>9681</v>
      </c>
      <c r="I36" s="395">
        <f t="shared" si="5"/>
        <v>0.8649932858175808</v>
      </c>
      <c r="J36" s="389"/>
    </row>
    <row r="37" spans="1:10" ht="16.5" customHeight="1" thickBot="1">
      <c r="A37" s="410" t="s">
        <v>104</v>
      </c>
      <c r="B37" s="409">
        <v>28856</v>
      </c>
      <c r="C37" s="397">
        <f t="shared" si="0"/>
        <v>0.055497857478055496</v>
      </c>
      <c r="D37" s="407">
        <v>34888</v>
      </c>
      <c r="E37" s="395">
        <f t="shared" si="4"/>
        <v>-0.17289612474203164</v>
      </c>
      <c r="F37" s="408">
        <v>355723</v>
      </c>
      <c r="G37" s="397">
        <f t="shared" si="1"/>
        <v>0.06414808395011236</v>
      </c>
      <c r="H37" s="407">
        <v>354321</v>
      </c>
      <c r="I37" s="395">
        <f t="shared" si="5"/>
        <v>0.003956863973628488</v>
      </c>
      <c r="J37" s="389"/>
    </row>
    <row r="38" spans="1:10" ht="16.5" customHeight="1">
      <c r="A38" s="406" t="s">
        <v>191</v>
      </c>
      <c r="B38" s="405">
        <f>SUM(B39:B47)</f>
        <v>69265</v>
      </c>
      <c r="C38" s="403">
        <f aca="true" t="shared" si="6" ref="C38:C69">(B38/$B$6)</f>
        <v>0.1332152446013832</v>
      </c>
      <c r="D38" s="402">
        <f>SUM(D39:D47)</f>
        <v>58793</v>
      </c>
      <c r="E38" s="401">
        <f>(B38/D38-1)</f>
        <v>0.178116442433623</v>
      </c>
      <c r="F38" s="404">
        <f>SUM(F39:F47)</f>
        <v>725172</v>
      </c>
      <c r="G38" s="403">
        <f aca="true" t="shared" si="7" ref="G38:G69">(F38/$F$6)</f>
        <v>0.1307713989094629</v>
      </c>
      <c r="H38" s="402">
        <f>SUM(H39:H47)</f>
        <v>708054</v>
      </c>
      <c r="I38" s="401">
        <f>(F38/H38-1)</f>
        <v>0.024176122160174174</v>
      </c>
      <c r="J38" s="389"/>
    </row>
    <row r="39" spans="1:10" ht="16.5" customHeight="1">
      <c r="A39" s="400" t="s">
        <v>190</v>
      </c>
      <c r="B39" s="399">
        <v>29212</v>
      </c>
      <c r="C39" s="397">
        <f t="shared" si="6"/>
        <v>0.056182541331056185</v>
      </c>
      <c r="D39" s="396">
        <v>25791</v>
      </c>
      <c r="E39" s="395">
        <f aca="true" t="shared" si="8" ref="E39:E47">IF(ISERROR(B39/D39-1),"         /0",IF(B39/D39&gt;5,"  *  ",(B39/D39-1)))</f>
        <v>0.13264317009809634</v>
      </c>
      <c r="F39" s="398">
        <v>326822</v>
      </c>
      <c r="G39" s="397">
        <f t="shared" si="7"/>
        <v>0.05893632149943529</v>
      </c>
      <c r="H39" s="396">
        <v>334163</v>
      </c>
      <c r="I39" s="395">
        <f aca="true" t="shared" si="9" ref="I39:I47">IF(ISERROR(F39/H39-1),"         /0",IF(F39/H39&gt;5,"  *  ",(F39/H39-1)))</f>
        <v>-0.02196832084940581</v>
      </c>
      <c r="J39" s="389"/>
    </row>
    <row r="40" spans="1:10" ht="16.5" customHeight="1">
      <c r="A40" s="400" t="s">
        <v>189</v>
      </c>
      <c r="B40" s="399">
        <v>11699</v>
      </c>
      <c r="C40" s="397">
        <f t="shared" si="6"/>
        <v>0.0225003269557725</v>
      </c>
      <c r="D40" s="396">
        <v>13488</v>
      </c>
      <c r="E40" s="395">
        <f t="shared" si="8"/>
        <v>-0.13263641755634636</v>
      </c>
      <c r="F40" s="398">
        <v>150203</v>
      </c>
      <c r="G40" s="397">
        <f t="shared" si="7"/>
        <v>0.027086341489188853</v>
      </c>
      <c r="H40" s="396">
        <v>152600</v>
      </c>
      <c r="I40" s="395">
        <f t="shared" si="9"/>
        <v>-0.015707732634338112</v>
      </c>
      <c r="J40" s="389"/>
    </row>
    <row r="41" spans="1:10" ht="16.5" customHeight="1">
      <c r="A41" s="400" t="s">
        <v>188</v>
      </c>
      <c r="B41" s="399">
        <v>7545</v>
      </c>
      <c r="C41" s="397">
        <f t="shared" si="6"/>
        <v>0.014511066491264511</v>
      </c>
      <c r="D41" s="396">
        <v>95</v>
      </c>
      <c r="E41" s="395" t="str">
        <f t="shared" si="8"/>
        <v>  *  </v>
      </c>
      <c r="F41" s="398">
        <v>9429</v>
      </c>
      <c r="G41" s="397">
        <f t="shared" si="7"/>
        <v>0.0017003462906970013</v>
      </c>
      <c r="H41" s="396">
        <v>842</v>
      </c>
      <c r="I41" s="395" t="str">
        <f t="shared" si="9"/>
        <v>  *  </v>
      </c>
      <c r="J41" s="389"/>
    </row>
    <row r="42" spans="1:10" ht="16.5" customHeight="1">
      <c r="A42" s="400" t="s">
        <v>187</v>
      </c>
      <c r="B42" s="399">
        <v>7133</v>
      </c>
      <c r="C42" s="397">
        <f t="shared" si="6"/>
        <v>0.013718679560263718</v>
      </c>
      <c r="D42" s="396">
        <v>7518</v>
      </c>
      <c r="E42" s="395">
        <f t="shared" si="8"/>
        <v>-0.051210428305400346</v>
      </c>
      <c r="F42" s="398">
        <v>80269</v>
      </c>
      <c r="G42" s="397">
        <f t="shared" si="7"/>
        <v>0.014475034087173358</v>
      </c>
      <c r="H42" s="396">
        <v>76164</v>
      </c>
      <c r="I42" s="395">
        <f t="shared" si="9"/>
        <v>0.05389685415681944</v>
      </c>
      <c r="J42" s="389"/>
    </row>
    <row r="43" spans="1:10" ht="16.5" customHeight="1">
      <c r="A43" s="400" t="s">
        <v>186</v>
      </c>
      <c r="B43" s="399">
        <v>3166</v>
      </c>
      <c r="C43" s="397">
        <f t="shared" si="6"/>
        <v>0.006089070445506089</v>
      </c>
      <c r="D43" s="396">
        <v>2066</v>
      </c>
      <c r="E43" s="395">
        <f t="shared" si="8"/>
        <v>0.5324298160696999</v>
      </c>
      <c r="F43" s="398">
        <v>30263</v>
      </c>
      <c r="G43" s="397">
        <f t="shared" si="7"/>
        <v>0.005457374037052005</v>
      </c>
      <c r="H43" s="396">
        <v>24183</v>
      </c>
      <c r="I43" s="395">
        <f t="shared" si="9"/>
        <v>0.25141628416656325</v>
      </c>
      <c r="J43" s="389"/>
    </row>
    <row r="44" spans="1:10" ht="16.5" customHeight="1">
      <c r="A44" s="400" t="s">
        <v>185</v>
      </c>
      <c r="B44" s="399">
        <v>2901</v>
      </c>
      <c r="C44" s="397">
        <f t="shared" si="6"/>
        <v>0.0055794040942555795</v>
      </c>
      <c r="D44" s="396">
        <v>2796</v>
      </c>
      <c r="E44" s="395">
        <f t="shared" si="8"/>
        <v>0.037553648068669565</v>
      </c>
      <c r="F44" s="398">
        <v>28168</v>
      </c>
      <c r="G44" s="397">
        <f t="shared" si="7"/>
        <v>0.005079579416306409</v>
      </c>
      <c r="H44" s="396">
        <v>28641</v>
      </c>
      <c r="I44" s="395">
        <f t="shared" si="9"/>
        <v>-0.016514786494884914</v>
      </c>
      <c r="J44" s="389"/>
    </row>
    <row r="45" spans="1:10" ht="16.5" customHeight="1">
      <c r="A45" s="400" t="s">
        <v>184</v>
      </c>
      <c r="B45" s="399">
        <v>2508</v>
      </c>
      <c r="C45" s="397">
        <f t="shared" si="6"/>
        <v>0.004823559279004823</v>
      </c>
      <c r="D45" s="396">
        <v>1816</v>
      </c>
      <c r="E45" s="395">
        <f t="shared" si="8"/>
        <v>0.3810572687224669</v>
      </c>
      <c r="F45" s="398">
        <v>30323</v>
      </c>
      <c r="G45" s="397">
        <f t="shared" si="7"/>
        <v>0.005468193930724909</v>
      </c>
      <c r="H45" s="396">
        <v>23185</v>
      </c>
      <c r="I45" s="395">
        <f t="shared" si="9"/>
        <v>0.3078714686219539</v>
      </c>
      <c r="J45" s="389"/>
    </row>
    <row r="46" spans="1:10" ht="16.5" customHeight="1">
      <c r="A46" s="400" t="s">
        <v>183</v>
      </c>
      <c r="B46" s="399">
        <v>813</v>
      </c>
      <c r="C46" s="397">
        <f t="shared" si="6"/>
        <v>0.0015636179002515636</v>
      </c>
      <c r="D46" s="396">
        <v>864</v>
      </c>
      <c r="E46" s="395">
        <f t="shared" si="8"/>
        <v>-0.05902777777777779</v>
      </c>
      <c r="F46" s="398">
        <v>8854</v>
      </c>
      <c r="G46" s="397">
        <f t="shared" si="7"/>
        <v>0.0015966556429983295</v>
      </c>
      <c r="H46" s="396">
        <v>8371</v>
      </c>
      <c r="I46" s="395">
        <f t="shared" si="9"/>
        <v>0.05769919961772785</v>
      </c>
      <c r="J46" s="389"/>
    </row>
    <row r="47" spans="1:10" ht="16.5" customHeight="1" thickBot="1">
      <c r="A47" s="400" t="s">
        <v>104</v>
      </c>
      <c r="B47" s="399">
        <v>4288</v>
      </c>
      <c r="C47" s="397">
        <f t="shared" si="6"/>
        <v>0.008246978544008247</v>
      </c>
      <c r="D47" s="396">
        <v>4359</v>
      </c>
      <c r="E47" s="395">
        <f t="shared" si="8"/>
        <v>-0.016288139481532515</v>
      </c>
      <c r="F47" s="398">
        <v>60841</v>
      </c>
      <c r="G47" s="397">
        <f t="shared" si="7"/>
        <v>0.01097155251588676</v>
      </c>
      <c r="H47" s="396">
        <v>59905</v>
      </c>
      <c r="I47" s="395">
        <f t="shared" si="9"/>
        <v>0.015624739170353008</v>
      </c>
      <c r="J47" s="389"/>
    </row>
    <row r="48" spans="1:10" ht="16.5" customHeight="1">
      <c r="A48" s="406" t="s">
        <v>182</v>
      </c>
      <c r="B48" s="405">
        <f>SUM(B49:B56)</f>
        <v>111944</v>
      </c>
      <c r="C48" s="403">
        <f t="shared" si="6"/>
        <v>0.2152984529222153</v>
      </c>
      <c r="D48" s="402">
        <f>SUM(D49:D56)</f>
        <v>93743</v>
      </c>
      <c r="E48" s="401">
        <f>(B48/D48-1)</f>
        <v>0.19415849716778855</v>
      </c>
      <c r="F48" s="404">
        <f>SUM(F49:F56)</f>
        <v>1107626</v>
      </c>
      <c r="G48" s="403">
        <f t="shared" si="7"/>
        <v>0.19973992582241562</v>
      </c>
      <c r="H48" s="402">
        <f>SUM(H49:H56)</f>
        <v>980510</v>
      </c>
      <c r="I48" s="401">
        <f>(F48/H48-1)</f>
        <v>0.12964273694301953</v>
      </c>
      <c r="J48" s="389"/>
    </row>
    <row r="49" spans="1:10" ht="16.5" customHeight="1">
      <c r="A49" s="400" t="s">
        <v>181</v>
      </c>
      <c r="B49" s="399">
        <v>30489</v>
      </c>
      <c r="C49" s="397">
        <f t="shared" si="6"/>
        <v>0.05863855616330864</v>
      </c>
      <c r="D49" s="396">
        <v>22992</v>
      </c>
      <c r="E49" s="395">
        <f aca="true" t="shared" si="10" ref="E49:E56">IF(ISERROR(B49/D49-1),"         /0",IF(B49/D49&gt;5,"  *  ",(B49/D49-1)))</f>
        <v>0.3260699373695197</v>
      </c>
      <c r="F49" s="398">
        <v>282605</v>
      </c>
      <c r="G49" s="397">
        <f t="shared" si="7"/>
        <v>0.050962600857188046</v>
      </c>
      <c r="H49" s="396">
        <v>250997</v>
      </c>
      <c r="I49" s="395">
        <f aca="true" t="shared" si="11" ref="I49:I56">IF(ISERROR(F49/H49-1),"         /0",IF(F49/H49&gt;5,"  *  ",(F49/H49-1)))</f>
        <v>0.12592979198954568</v>
      </c>
      <c r="J49" s="389"/>
    </row>
    <row r="50" spans="1:10" ht="16.5" customHeight="1">
      <c r="A50" s="400" t="s">
        <v>180</v>
      </c>
      <c r="B50" s="399">
        <v>16231</v>
      </c>
      <c r="C50" s="397">
        <f t="shared" si="6"/>
        <v>0.031216583196781215</v>
      </c>
      <c r="D50" s="396">
        <v>14007</v>
      </c>
      <c r="E50" s="395">
        <f t="shared" si="10"/>
        <v>0.1587777539801527</v>
      </c>
      <c r="F50" s="398">
        <v>162551</v>
      </c>
      <c r="G50" s="397">
        <f t="shared" si="7"/>
        <v>0.029313075607072674</v>
      </c>
      <c r="H50" s="396">
        <v>129897</v>
      </c>
      <c r="I50" s="395">
        <f t="shared" si="11"/>
        <v>0.25138378869411926</v>
      </c>
      <c r="J50" s="389"/>
    </row>
    <row r="51" spans="1:10" ht="16.5" customHeight="1">
      <c r="A51" s="400" t="s">
        <v>179</v>
      </c>
      <c r="B51" s="399">
        <v>13262</v>
      </c>
      <c r="C51" s="397">
        <f t="shared" si="6"/>
        <v>0.025506396793525506</v>
      </c>
      <c r="D51" s="396">
        <v>13250</v>
      </c>
      <c r="E51" s="395">
        <f t="shared" si="10"/>
        <v>0.0009056603773585081</v>
      </c>
      <c r="F51" s="398">
        <v>138765</v>
      </c>
      <c r="G51" s="397">
        <f t="shared" si="7"/>
        <v>0.02502370909201075</v>
      </c>
      <c r="H51" s="396">
        <v>137991</v>
      </c>
      <c r="I51" s="395">
        <f t="shared" si="11"/>
        <v>0.005609061460529974</v>
      </c>
      <c r="J51" s="389"/>
    </row>
    <row r="52" spans="1:10" ht="16.5" customHeight="1">
      <c r="A52" s="400" t="s">
        <v>178</v>
      </c>
      <c r="B52" s="399">
        <v>9872</v>
      </c>
      <c r="C52" s="397">
        <f t="shared" si="6"/>
        <v>0.018986514036018986</v>
      </c>
      <c r="D52" s="396">
        <v>8100</v>
      </c>
      <c r="E52" s="395">
        <f t="shared" si="10"/>
        <v>0.21876543209876553</v>
      </c>
      <c r="F52" s="398">
        <v>101109</v>
      </c>
      <c r="G52" s="397">
        <f t="shared" si="7"/>
        <v>0.01823314382289565</v>
      </c>
      <c r="H52" s="396">
        <v>109897</v>
      </c>
      <c r="I52" s="395">
        <f t="shared" si="11"/>
        <v>-0.07996578614520866</v>
      </c>
      <c r="J52" s="389"/>
    </row>
    <row r="53" spans="1:10" ht="16.5" customHeight="1">
      <c r="A53" s="400" t="s">
        <v>177</v>
      </c>
      <c r="B53" s="399">
        <v>4966</v>
      </c>
      <c r="C53" s="397">
        <f t="shared" si="6"/>
        <v>0.009550955095509552</v>
      </c>
      <c r="D53" s="396">
        <v>3892</v>
      </c>
      <c r="E53" s="395">
        <f t="shared" si="10"/>
        <v>0.27595066803699897</v>
      </c>
      <c r="F53" s="398">
        <v>48925</v>
      </c>
      <c r="G53" s="397">
        <f t="shared" si="7"/>
        <v>0.008822721632447851</v>
      </c>
      <c r="H53" s="396">
        <v>47804</v>
      </c>
      <c r="I53" s="395">
        <f t="shared" si="11"/>
        <v>0.02344992050874395</v>
      </c>
      <c r="J53" s="389"/>
    </row>
    <row r="54" spans="1:10" ht="16.5" customHeight="1">
      <c r="A54" s="400" t="s">
        <v>176</v>
      </c>
      <c r="B54" s="399">
        <v>4534</v>
      </c>
      <c r="C54" s="397">
        <f t="shared" si="6"/>
        <v>0.00872010277950872</v>
      </c>
      <c r="D54" s="396">
        <v>4595</v>
      </c>
      <c r="E54" s="395">
        <f t="shared" si="10"/>
        <v>-0.013275299238302507</v>
      </c>
      <c r="F54" s="398">
        <v>47242</v>
      </c>
      <c r="G54" s="397">
        <f t="shared" si="7"/>
        <v>0.008519223614922869</v>
      </c>
      <c r="H54" s="396">
        <v>38066</v>
      </c>
      <c r="I54" s="395">
        <f t="shared" si="11"/>
        <v>0.24105500971995997</v>
      </c>
      <c r="J54" s="389"/>
    </row>
    <row r="55" spans="1:10" ht="16.5" customHeight="1">
      <c r="A55" s="400" t="s">
        <v>175</v>
      </c>
      <c r="B55" s="399">
        <v>2264</v>
      </c>
      <c r="C55" s="397">
        <f t="shared" si="6"/>
        <v>0.004354281582004354</v>
      </c>
      <c r="D55" s="396">
        <v>2242</v>
      </c>
      <c r="E55" s="395">
        <f t="shared" si="10"/>
        <v>0.009812667261373864</v>
      </c>
      <c r="F55" s="398">
        <v>22278</v>
      </c>
      <c r="G55" s="397">
        <f t="shared" si="7"/>
        <v>0.004017426520749581</v>
      </c>
      <c r="H55" s="396">
        <v>21071</v>
      </c>
      <c r="I55" s="395">
        <f t="shared" si="11"/>
        <v>0.05728252100042708</v>
      </c>
      <c r="J55" s="389"/>
    </row>
    <row r="56" spans="1:10" ht="16.5" customHeight="1" thickBot="1">
      <c r="A56" s="400" t="s">
        <v>104</v>
      </c>
      <c r="B56" s="399">
        <v>30326</v>
      </c>
      <c r="C56" s="397">
        <f t="shared" si="6"/>
        <v>0.05832506327555832</v>
      </c>
      <c r="D56" s="396">
        <v>24665</v>
      </c>
      <c r="E56" s="395">
        <f t="shared" si="10"/>
        <v>0.2295155078045814</v>
      </c>
      <c r="F56" s="398">
        <v>304151</v>
      </c>
      <c r="G56" s="397">
        <f t="shared" si="7"/>
        <v>0.054848024675128185</v>
      </c>
      <c r="H56" s="396">
        <v>244787</v>
      </c>
      <c r="I56" s="395">
        <f t="shared" si="11"/>
        <v>0.24251287854338677</v>
      </c>
      <c r="J56" s="389"/>
    </row>
    <row r="57" spans="1:10" ht="16.5" customHeight="1">
      <c r="A57" s="406" t="s">
        <v>174</v>
      </c>
      <c r="B57" s="405">
        <f>SUM(B58:B63)</f>
        <v>7510</v>
      </c>
      <c r="C57" s="403">
        <f t="shared" si="6"/>
        <v>0.014443752067514444</v>
      </c>
      <c r="D57" s="402">
        <f>SUM(D58:D63)</f>
        <v>8610</v>
      </c>
      <c r="E57" s="401">
        <f>(B57/D57-1)</f>
        <v>-0.12775842044134722</v>
      </c>
      <c r="F57" s="404">
        <f>SUM(F58:F63)</f>
        <v>103962</v>
      </c>
      <c r="G57" s="403">
        <f t="shared" si="7"/>
        <v>0.01874762976704228</v>
      </c>
      <c r="H57" s="402">
        <f>SUM(H58:H63)</f>
        <v>109075</v>
      </c>
      <c r="I57" s="401">
        <f>(F57/H57-1)</f>
        <v>-0.04687600275040105</v>
      </c>
      <c r="J57" s="389"/>
    </row>
    <row r="58" spans="1:10" ht="16.5" customHeight="1">
      <c r="A58" s="400" t="s">
        <v>173</v>
      </c>
      <c r="B58" s="399">
        <v>1859</v>
      </c>
      <c r="C58" s="397">
        <f t="shared" si="6"/>
        <v>0.0035753575357535755</v>
      </c>
      <c r="D58" s="396">
        <v>2097</v>
      </c>
      <c r="E58" s="395">
        <f aca="true" t="shared" si="12" ref="E58:E64">IF(ISERROR(B58/D58-1),"         /0",IF(B58/D58&gt;5,"  *  ",(B58/D58-1)))</f>
        <v>-0.11349546971864566</v>
      </c>
      <c r="F58" s="398">
        <v>21072</v>
      </c>
      <c r="G58" s="397">
        <f t="shared" si="7"/>
        <v>0.003799946657924193</v>
      </c>
      <c r="H58" s="396">
        <v>22604</v>
      </c>
      <c r="I58" s="395">
        <f aca="true" t="shared" si="13" ref="I58:I64">IF(ISERROR(F58/H58-1),"         /0",IF(F58/H58&gt;5,"  *  ",(F58/H58-1)))</f>
        <v>-0.06777561493540962</v>
      </c>
      <c r="J58" s="389"/>
    </row>
    <row r="59" spans="1:10" ht="16.5" customHeight="1">
      <c r="A59" s="400" t="s">
        <v>172</v>
      </c>
      <c r="B59" s="399">
        <v>1518</v>
      </c>
      <c r="C59" s="397">
        <f t="shared" si="6"/>
        <v>0.0029195227215029194</v>
      </c>
      <c r="D59" s="396">
        <v>1401</v>
      </c>
      <c r="E59" s="395">
        <f t="shared" si="12"/>
        <v>0.08351177730192716</v>
      </c>
      <c r="F59" s="398">
        <v>16981</v>
      </c>
      <c r="G59" s="397">
        <f t="shared" si="7"/>
        <v>0.0030622102409932953</v>
      </c>
      <c r="H59" s="396">
        <v>16645</v>
      </c>
      <c r="I59" s="395">
        <f t="shared" si="13"/>
        <v>0.020186242114749176</v>
      </c>
      <c r="J59" s="389"/>
    </row>
    <row r="60" spans="1:10" ht="16.5" customHeight="1">
      <c r="A60" s="400" t="s">
        <v>171</v>
      </c>
      <c r="B60" s="399">
        <v>1081</v>
      </c>
      <c r="C60" s="397">
        <f t="shared" si="6"/>
        <v>0.0020790540592520793</v>
      </c>
      <c r="D60" s="396">
        <v>1229</v>
      </c>
      <c r="E60" s="395">
        <f t="shared" si="12"/>
        <v>-0.12042310821806346</v>
      </c>
      <c r="F60" s="398">
        <v>19911</v>
      </c>
      <c r="G60" s="397">
        <f t="shared" si="7"/>
        <v>0.0035905817153534833</v>
      </c>
      <c r="H60" s="396">
        <v>20869</v>
      </c>
      <c r="I60" s="395">
        <f t="shared" si="13"/>
        <v>-0.045905409938185815</v>
      </c>
      <c r="J60" s="389"/>
    </row>
    <row r="61" spans="1:10" ht="16.5" customHeight="1">
      <c r="A61" s="400" t="s">
        <v>170</v>
      </c>
      <c r="B61" s="399">
        <v>582</v>
      </c>
      <c r="C61" s="397">
        <f t="shared" si="6"/>
        <v>0.0011193427035011193</v>
      </c>
      <c r="D61" s="396">
        <v>553</v>
      </c>
      <c r="E61" s="395">
        <f t="shared" si="12"/>
        <v>0.05244122965641962</v>
      </c>
      <c r="F61" s="398">
        <v>6376</v>
      </c>
      <c r="G61" s="397">
        <f t="shared" si="7"/>
        <v>0.0011497940343073582</v>
      </c>
      <c r="H61" s="396">
        <v>6963</v>
      </c>
      <c r="I61" s="395">
        <f t="shared" si="13"/>
        <v>-0.08430274307051555</v>
      </c>
      <c r="J61" s="389"/>
    </row>
    <row r="62" spans="1:10" ht="16.5" customHeight="1">
      <c r="A62" s="400" t="s">
        <v>169</v>
      </c>
      <c r="B62" s="399">
        <v>332</v>
      </c>
      <c r="C62" s="397">
        <f t="shared" si="6"/>
        <v>0.0006385253910006385</v>
      </c>
      <c r="D62" s="396">
        <v>425</v>
      </c>
      <c r="E62" s="395">
        <f t="shared" si="12"/>
        <v>-0.21882352941176475</v>
      </c>
      <c r="F62" s="398">
        <v>4679</v>
      </c>
      <c r="G62" s="397">
        <f t="shared" si="7"/>
        <v>0.0008437713749253653</v>
      </c>
      <c r="H62" s="396">
        <v>4625</v>
      </c>
      <c r="I62" s="395">
        <f t="shared" si="13"/>
        <v>0.011675675675675734</v>
      </c>
      <c r="J62" s="389"/>
    </row>
    <row r="63" spans="1:10" ht="16.5" customHeight="1" thickBot="1">
      <c r="A63" s="400" t="s">
        <v>104</v>
      </c>
      <c r="B63" s="399">
        <v>2138</v>
      </c>
      <c r="C63" s="397">
        <f t="shared" si="6"/>
        <v>0.004111949656504112</v>
      </c>
      <c r="D63" s="396">
        <v>2905</v>
      </c>
      <c r="E63" s="395">
        <f t="shared" si="12"/>
        <v>-0.2640275387263339</v>
      </c>
      <c r="F63" s="398">
        <v>34943</v>
      </c>
      <c r="G63" s="397">
        <f t="shared" si="7"/>
        <v>0.006301325743538585</v>
      </c>
      <c r="H63" s="396">
        <v>37369</v>
      </c>
      <c r="I63" s="395">
        <f t="shared" si="13"/>
        <v>-0.06492012095587252</v>
      </c>
      <c r="J63" s="389"/>
    </row>
    <row r="64" spans="1:10" ht="16.5" customHeight="1" thickBot="1">
      <c r="A64" s="394" t="s">
        <v>168</v>
      </c>
      <c r="B64" s="393">
        <v>1277</v>
      </c>
      <c r="C64" s="392">
        <f t="shared" si="6"/>
        <v>0.002456014832252456</v>
      </c>
      <c r="D64" s="391">
        <v>1092</v>
      </c>
      <c r="E64" s="390">
        <f t="shared" si="12"/>
        <v>0.16941391941391948</v>
      </c>
      <c r="F64" s="393">
        <v>16292</v>
      </c>
      <c r="G64" s="392">
        <f t="shared" si="7"/>
        <v>0.002937961795316104</v>
      </c>
      <c r="H64" s="391">
        <v>11133</v>
      </c>
      <c r="I64" s="390">
        <f t="shared" si="13"/>
        <v>0.4633971076978354</v>
      </c>
      <c r="J64" s="389"/>
    </row>
    <row r="65" ht="14.25">
      <c r="A65" s="178" t="s">
        <v>167</v>
      </c>
    </row>
    <row r="66" ht="14.25">
      <c r="A66" s="178"/>
    </row>
  </sheetData>
  <sheetProtection/>
  <mergeCells count="5">
    <mergeCell ref="H1:I1"/>
    <mergeCell ref="B4:E4"/>
    <mergeCell ref="F4:I4"/>
    <mergeCell ref="A4:A5"/>
    <mergeCell ref="A3:I3"/>
  </mergeCells>
  <conditionalFormatting sqref="I65:I65536 E65:E65536 E3:E5 I3:I5 G1:G11 C1:C11 C13:C65536 G13:G65536">
    <cfRule type="cellIs" priority="4" dxfId="83" operator="lessThan" stopIfTrue="1">
      <formula>0</formula>
    </cfRule>
  </conditionalFormatting>
  <conditionalFormatting sqref="E64 I64 E48 I48 E57 I57 E6:E7 I6:I7 E24 I24 I38 E38">
    <cfRule type="cellIs" priority="5" dxfId="83" operator="lessThan" stopIfTrue="1">
      <formula>0</formula>
    </cfRule>
    <cfRule type="cellIs" priority="6" dxfId="85" operator="greaterThanOrEqual" stopIfTrue="1">
      <formula>0</formula>
    </cfRule>
  </conditionalFormatting>
  <conditionalFormatting sqref="E49:E56 I49:I56 E58:E63 I58:I63 E8:E11 I8:I11 I13:I23 E13:E23 E25:E37 I25:I37 E39:E47 I39:I47">
    <cfRule type="cellIs" priority="7" dxfId="83" operator="lessThan" stopIfTrue="1">
      <formula>0</formula>
    </cfRule>
    <cfRule type="cellIs" priority="8" dxfId="85" operator="greaterThanOrEqual" stopIfTrue="1">
      <formula>0</formula>
    </cfRule>
  </conditionalFormatting>
  <conditionalFormatting sqref="G12 C12">
    <cfRule type="cellIs" priority="1" dxfId="83" operator="lessThan" stopIfTrue="1">
      <formula>0</formula>
    </cfRule>
  </conditionalFormatting>
  <conditionalFormatting sqref="E12 I12">
    <cfRule type="cellIs" priority="2" dxfId="83" operator="lessThan" stopIfTrue="1">
      <formula>0</formula>
    </cfRule>
    <cfRule type="cellIs" priority="3" dxfId="85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40"/>
  <sheetViews>
    <sheetView showGridLines="0" zoomScale="85" zoomScaleNormal="85" zoomScalePageLayoutView="0" workbookViewId="0" topLeftCell="A1">
      <selection activeCell="B21" sqref="B21:B24"/>
    </sheetView>
  </sheetViews>
  <sheetFormatPr defaultColWidth="8.00390625" defaultRowHeight="15"/>
  <cols>
    <col min="1" max="1" width="21.28125" style="434" customWidth="1"/>
    <col min="2" max="4" width="8.57421875" style="434" bestFit="1" customWidth="1"/>
    <col min="5" max="5" width="9.421875" style="434" bestFit="1" customWidth="1"/>
    <col min="6" max="8" width="8.57421875" style="434" bestFit="1" customWidth="1"/>
    <col min="9" max="9" width="8.140625" style="434" bestFit="1" customWidth="1"/>
    <col min="10" max="10" width="10.7109375" style="434" customWidth="1"/>
    <col min="11" max="11" width="10.8515625" style="434" customWidth="1"/>
    <col min="12" max="12" width="10.57421875" style="434" customWidth="1"/>
    <col min="13" max="13" width="9.421875" style="434" bestFit="1" customWidth="1"/>
    <col min="14" max="14" width="10.421875" style="434" customWidth="1"/>
    <col min="15" max="15" width="10.28125" style="434" customWidth="1"/>
    <col min="16" max="16" width="10.421875" style="434" customWidth="1"/>
    <col min="17" max="17" width="8.140625" style="434" bestFit="1" customWidth="1"/>
    <col min="18" max="16384" width="8.00390625" style="434" customWidth="1"/>
  </cols>
  <sheetData>
    <row r="1" spans="16:17" ht="18.75" thickBot="1">
      <c r="P1" s="741" t="s">
        <v>36</v>
      </c>
      <c r="Q1" s="742"/>
    </row>
    <row r="2" ht="5.25" customHeight="1" thickBot="1"/>
    <row r="3" spans="1:17" ht="30" customHeight="1" thickBot="1">
      <c r="A3" s="751" t="s">
        <v>251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3"/>
    </row>
    <row r="4" spans="1:17" s="471" customFormat="1" ht="15.75" customHeight="1" thickBot="1">
      <c r="A4" s="754" t="s">
        <v>250</v>
      </c>
      <c r="B4" s="763" t="s">
        <v>53</v>
      </c>
      <c r="C4" s="764"/>
      <c r="D4" s="764"/>
      <c r="E4" s="764"/>
      <c r="F4" s="764"/>
      <c r="G4" s="764"/>
      <c r="H4" s="764"/>
      <c r="I4" s="765"/>
      <c r="J4" s="763" t="s">
        <v>52</v>
      </c>
      <c r="K4" s="764"/>
      <c r="L4" s="764"/>
      <c r="M4" s="764"/>
      <c r="N4" s="764"/>
      <c r="O4" s="764"/>
      <c r="P4" s="764"/>
      <c r="Q4" s="765"/>
    </row>
    <row r="5" spans="1:17" s="470" customFormat="1" ht="26.25" customHeight="1">
      <c r="A5" s="755"/>
      <c r="B5" s="759" t="s">
        <v>51</v>
      </c>
      <c r="C5" s="760"/>
      <c r="D5" s="760"/>
      <c r="E5" s="757" t="s">
        <v>48</v>
      </c>
      <c r="F5" s="759" t="s">
        <v>50</v>
      </c>
      <c r="G5" s="760"/>
      <c r="H5" s="760"/>
      <c r="I5" s="761" t="s">
        <v>46</v>
      </c>
      <c r="J5" s="759" t="s">
        <v>249</v>
      </c>
      <c r="K5" s="760"/>
      <c r="L5" s="760"/>
      <c r="M5" s="757" t="s">
        <v>48</v>
      </c>
      <c r="N5" s="759" t="s">
        <v>248</v>
      </c>
      <c r="O5" s="760"/>
      <c r="P5" s="760"/>
      <c r="Q5" s="757" t="s">
        <v>46</v>
      </c>
    </row>
    <row r="6" spans="1:17" s="467" customFormat="1" ht="15" thickBot="1">
      <c r="A6" s="756"/>
      <c r="B6" s="469" t="s">
        <v>25</v>
      </c>
      <c r="C6" s="468" t="s">
        <v>24</v>
      </c>
      <c r="D6" s="468" t="s">
        <v>21</v>
      </c>
      <c r="E6" s="758"/>
      <c r="F6" s="469" t="s">
        <v>25</v>
      </c>
      <c r="G6" s="468" t="s">
        <v>24</v>
      </c>
      <c r="H6" s="468" t="s">
        <v>21</v>
      </c>
      <c r="I6" s="762"/>
      <c r="J6" s="469" t="s">
        <v>25</v>
      </c>
      <c r="K6" s="468" t="s">
        <v>24</v>
      </c>
      <c r="L6" s="468" t="s">
        <v>21</v>
      </c>
      <c r="M6" s="758"/>
      <c r="N6" s="469" t="s">
        <v>25</v>
      </c>
      <c r="O6" s="468" t="s">
        <v>24</v>
      </c>
      <c r="P6" s="468" t="s">
        <v>21</v>
      </c>
      <c r="Q6" s="758"/>
    </row>
    <row r="7" spans="1:17" s="460" customFormat="1" ht="18" customHeight="1" thickBot="1">
      <c r="A7" s="466" t="s">
        <v>32</v>
      </c>
      <c r="B7" s="464">
        <f>B8+B12+B20+B25+B34+B38</f>
        <v>254276</v>
      </c>
      <c r="C7" s="463">
        <f>C8+C12+C20+C25+C34+C38</f>
        <v>265672</v>
      </c>
      <c r="D7" s="462">
        <f aca="true" t="shared" si="0" ref="D7:D38">C7+B7</f>
        <v>519948</v>
      </c>
      <c r="E7" s="465">
        <f aca="true" t="shared" si="1" ref="E7:E38">D7/$D$7</f>
        <v>1</v>
      </c>
      <c r="F7" s="464">
        <f>F8+F12+F20+F25+F34+F38</f>
        <v>217081</v>
      </c>
      <c r="G7" s="463">
        <f>G8+G12+G20+G25+G34+G38</f>
        <v>238904</v>
      </c>
      <c r="H7" s="462">
        <f aca="true" t="shared" si="2" ref="H7:H38">G7+F7</f>
        <v>455985</v>
      </c>
      <c r="I7" s="461">
        <f>IF(ISERROR(D7/H7-1),"         /0",(D7/H7-1))</f>
        <v>0.14027435112997133</v>
      </c>
      <c r="J7" s="464">
        <f>J8+J12+J20+J25+J34+J38</f>
        <v>2820151</v>
      </c>
      <c r="K7" s="463">
        <f>K8+K12+K20+K25+K34+K38</f>
        <v>2725190</v>
      </c>
      <c r="L7" s="462">
        <f aca="true" t="shared" si="3" ref="L7:L38">K7+J7</f>
        <v>5545341</v>
      </c>
      <c r="M7" s="465">
        <f aca="true" t="shared" si="4" ref="M7:M38">L7/$L$7</f>
        <v>1</v>
      </c>
      <c r="N7" s="464">
        <f>N8+N12+N20+N25+N34+N38</f>
        <v>2524045</v>
      </c>
      <c r="O7" s="463">
        <f>O8+O12+O20+O25+O34+O38</f>
        <v>2463905</v>
      </c>
      <c r="P7" s="462">
        <f aca="true" t="shared" si="5" ref="P7:P38">O7+N7</f>
        <v>4987950</v>
      </c>
      <c r="Q7" s="461">
        <f>IF(ISERROR(L7/P7-1),"         /0",(L7/P7-1))</f>
        <v>0.11174751150272155</v>
      </c>
    </row>
    <row r="8" spans="1:17" s="445" customFormat="1" ht="18.75" customHeight="1">
      <c r="A8" s="448" t="s">
        <v>247</v>
      </c>
      <c r="B8" s="447">
        <f>SUM(B9:B11)</f>
        <v>89637</v>
      </c>
      <c r="C8" s="411">
        <f>SUM(C9:C11)</f>
        <v>97497</v>
      </c>
      <c r="D8" s="411">
        <f t="shared" si="0"/>
        <v>187134</v>
      </c>
      <c r="E8" s="401">
        <f t="shared" si="1"/>
        <v>0.35990906782985993</v>
      </c>
      <c r="F8" s="447">
        <f>SUM(F9:F11)</f>
        <v>75861</v>
      </c>
      <c r="G8" s="411">
        <f>SUM(G9:G11)</f>
        <v>86710</v>
      </c>
      <c r="H8" s="411">
        <f t="shared" si="2"/>
        <v>162571</v>
      </c>
      <c r="I8" s="446">
        <f aca="true" t="shared" si="6" ref="I8:I38">IF(ISERROR(D8/H8-1),"         /0",IF(D8/H8&gt;5,"  *  ",(D8/H8-1)))</f>
        <v>0.15109090797251667</v>
      </c>
      <c r="J8" s="447">
        <f>SUM(J9:J11)</f>
        <v>1073233</v>
      </c>
      <c r="K8" s="411">
        <f>SUM(K9:K11)</f>
        <v>1073017</v>
      </c>
      <c r="L8" s="411">
        <f t="shared" si="3"/>
        <v>2146250</v>
      </c>
      <c r="M8" s="401">
        <f t="shared" si="4"/>
        <v>0.3870366132578682</v>
      </c>
      <c r="N8" s="447">
        <f>SUM(N9:N11)</f>
        <v>938729</v>
      </c>
      <c r="O8" s="411">
        <f>SUM(O9:O11)</f>
        <v>937321</v>
      </c>
      <c r="P8" s="411">
        <f t="shared" si="5"/>
        <v>1876050</v>
      </c>
      <c r="Q8" s="446">
        <f aca="true" t="shared" si="7" ref="Q8:Q38">IF(ISERROR(L8/P8-1),"         /0",IF(L8/P8&gt;5,"  *  ",(L8/P8-1)))</f>
        <v>0.14402601209989063</v>
      </c>
    </row>
    <row r="9" spans="1:17" ht="18.75" customHeight="1">
      <c r="A9" s="444" t="s">
        <v>246</v>
      </c>
      <c r="B9" s="443">
        <v>87315</v>
      </c>
      <c r="C9" s="441">
        <v>94844</v>
      </c>
      <c r="D9" s="441">
        <f t="shared" si="0"/>
        <v>182159</v>
      </c>
      <c r="E9" s="442">
        <f t="shared" si="1"/>
        <v>0.35034080331110035</v>
      </c>
      <c r="F9" s="443">
        <v>73596</v>
      </c>
      <c r="G9" s="441">
        <v>84353</v>
      </c>
      <c r="H9" s="441">
        <f t="shared" si="2"/>
        <v>157949</v>
      </c>
      <c r="I9" s="440">
        <f t="shared" si="6"/>
        <v>0.15327732369309088</v>
      </c>
      <c r="J9" s="443">
        <v>1032834</v>
      </c>
      <c r="K9" s="441">
        <v>1043484</v>
      </c>
      <c r="L9" s="441">
        <f t="shared" si="3"/>
        <v>2076318</v>
      </c>
      <c r="M9" s="442">
        <f t="shared" si="4"/>
        <v>0.37442566651897513</v>
      </c>
      <c r="N9" s="441">
        <v>902452</v>
      </c>
      <c r="O9" s="441">
        <v>911834</v>
      </c>
      <c r="P9" s="441">
        <f t="shared" si="5"/>
        <v>1814286</v>
      </c>
      <c r="Q9" s="440">
        <f t="shared" si="7"/>
        <v>0.1444270638697538</v>
      </c>
    </row>
    <row r="10" spans="1:17" ht="18.75" customHeight="1">
      <c r="A10" s="444" t="s">
        <v>245</v>
      </c>
      <c r="B10" s="443">
        <v>1930</v>
      </c>
      <c r="C10" s="441">
        <v>2522</v>
      </c>
      <c r="D10" s="441">
        <f t="shared" si="0"/>
        <v>4452</v>
      </c>
      <c r="E10" s="442">
        <f t="shared" si="1"/>
        <v>0.008562394701008563</v>
      </c>
      <c r="F10" s="443">
        <v>1870</v>
      </c>
      <c r="G10" s="441">
        <v>2074</v>
      </c>
      <c r="H10" s="441">
        <f t="shared" si="2"/>
        <v>3944</v>
      </c>
      <c r="I10" s="440">
        <f t="shared" si="6"/>
        <v>0.12880324543610544</v>
      </c>
      <c r="J10" s="443">
        <v>35202</v>
      </c>
      <c r="K10" s="441">
        <v>26139</v>
      </c>
      <c r="L10" s="441">
        <f t="shared" si="3"/>
        <v>61341</v>
      </c>
      <c r="M10" s="442">
        <f t="shared" si="4"/>
        <v>0.0110617182964943</v>
      </c>
      <c r="N10" s="441">
        <v>31584</v>
      </c>
      <c r="O10" s="441">
        <v>22057</v>
      </c>
      <c r="P10" s="441">
        <f t="shared" si="5"/>
        <v>53641</v>
      </c>
      <c r="Q10" s="440">
        <f t="shared" si="7"/>
        <v>0.14354691374135453</v>
      </c>
    </row>
    <row r="11" spans="1:17" ht="18.75" customHeight="1" thickBot="1">
      <c r="A11" s="459" t="s">
        <v>244</v>
      </c>
      <c r="B11" s="458">
        <v>392</v>
      </c>
      <c r="C11" s="456">
        <v>131</v>
      </c>
      <c r="D11" s="456">
        <f t="shared" si="0"/>
        <v>523</v>
      </c>
      <c r="E11" s="457">
        <f t="shared" si="1"/>
        <v>0.001005869817751006</v>
      </c>
      <c r="F11" s="458">
        <v>395</v>
      </c>
      <c r="G11" s="456">
        <v>283</v>
      </c>
      <c r="H11" s="456">
        <f t="shared" si="2"/>
        <v>678</v>
      </c>
      <c r="I11" s="455">
        <f t="shared" si="6"/>
        <v>-0.22861356932153387</v>
      </c>
      <c r="J11" s="458">
        <v>5197</v>
      </c>
      <c r="K11" s="456">
        <v>3394</v>
      </c>
      <c r="L11" s="456">
        <f t="shared" si="3"/>
        <v>8591</v>
      </c>
      <c r="M11" s="457">
        <f t="shared" si="4"/>
        <v>0.0015492284423987632</v>
      </c>
      <c r="N11" s="456">
        <v>4693</v>
      </c>
      <c r="O11" s="456">
        <v>3430</v>
      </c>
      <c r="P11" s="456">
        <f t="shared" si="5"/>
        <v>8123</v>
      </c>
      <c r="Q11" s="455">
        <f t="shared" si="7"/>
        <v>0.05761418195248069</v>
      </c>
    </row>
    <row r="12" spans="1:17" s="445" customFormat="1" ht="18.75" customHeight="1">
      <c r="A12" s="448" t="s">
        <v>204</v>
      </c>
      <c r="B12" s="447">
        <f>SUM(B13:B19)</f>
        <v>74611</v>
      </c>
      <c r="C12" s="411">
        <f>SUM(C13:C19)</f>
        <v>68207</v>
      </c>
      <c r="D12" s="411">
        <f t="shared" si="0"/>
        <v>142818</v>
      </c>
      <c r="E12" s="401">
        <f t="shared" si="1"/>
        <v>0.27467746774677465</v>
      </c>
      <c r="F12" s="447">
        <f>SUM(F13:F19)</f>
        <v>65084</v>
      </c>
      <c r="G12" s="411">
        <f>SUM(G13:G19)</f>
        <v>66092</v>
      </c>
      <c r="H12" s="411">
        <f t="shared" si="2"/>
        <v>131176</v>
      </c>
      <c r="I12" s="446">
        <f t="shared" si="6"/>
        <v>0.08875099103494533</v>
      </c>
      <c r="J12" s="447">
        <f>SUM(J13:J19)</f>
        <v>731054</v>
      </c>
      <c r="K12" s="411">
        <f>SUM(K13:K19)</f>
        <v>714985</v>
      </c>
      <c r="L12" s="411">
        <f t="shared" si="3"/>
        <v>1446039</v>
      </c>
      <c r="M12" s="401">
        <f t="shared" si="4"/>
        <v>0.2607664704478949</v>
      </c>
      <c r="N12" s="447">
        <f>SUM(N13:N19)</f>
        <v>653070</v>
      </c>
      <c r="O12" s="411">
        <f>SUM(O13:O19)</f>
        <v>650058</v>
      </c>
      <c r="P12" s="411">
        <f t="shared" si="5"/>
        <v>1303128</v>
      </c>
      <c r="Q12" s="446">
        <f t="shared" si="7"/>
        <v>0.10966766119675131</v>
      </c>
    </row>
    <row r="13" spans="1:17" ht="18.75" customHeight="1">
      <c r="A13" s="454" t="s">
        <v>243</v>
      </c>
      <c r="B13" s="452">
        <v>22446</v>
      </c>
      <c r="C13" s="451">
        <v>17362</v>
      </c>
      <c r="D13" s="451">
        <f t="shared" si="0"/>
        <v>39808</v>
      </c>
      <c r="E13" s="453">
        <f t="shared" si="1"/>
        <v>0.07656150230407656</v>
      </c>
      <c r="F13" s="452">
        <v>11833</v>
      </c>
      <c r="G13" s="451">
        <v>10777</v>
      </c>
      <c r="H13" s="451">
        <f t="shared" si="2"/>
        <v>22610</v>
      </c>
      <c r="I13" s="450">
        <f t="shared" si="6"/>
        <v>0.7606368863334807</v>
      </c>
      <c r="J13" s="452">
        <v>195656</v>
      </c>
      <c r="K13" s="451">
        <v>189255</v>
      </c>
      <c r="L13" s="451">
        <f t="shared" si="3"/>
        <v>384911</v>
      </c>
      <c r="M13" s="453">
        <f t="shared" si="4"/>
        <v>0.06941160155885814</v>
      </c>
      <c r="N13" s="451">
        <v>121358</v>
      </c>
      <c r="O13" s="451">
        <v>119169</v>
      </c>
      <c r="P13" s="451">
        <f t="shared" si="5"/>
        <v>240527</v>
      </c>
      <c r="Q13" s="450">
        <f t="shared" si="7"/>
        <v>0.6002818810362247</v>
      </c>
    </row>
    <row r="14" spans="1:17" ht="18.75" customHeight="1">
      <c r="A14" s="454" t="s">
        <v>242</v>
      </c>
      <c r="B14" s="452">
        <v>18386</v>
      </c>
      <c r="C14" s="451">
        <v>17010</v>
      </c>
      <c r="D14" s="451">
        <f t="shared" si="0"/>
        <v>35396</v>
      </c>
      <c r="E14" s="453">
        <f t="shared" si="1"/>
        <v>0.06807603837306808</v>
      </c>
      <c r="F14" s="452">
        <v>17463</v>
      </c>
      <c r="G14" s="451">
        <v>17269</v>
      </c>
      <c r="H14" s="451">
        <f t="shared" si="2"/>
        <v>34732</v>
      </c>
      <c r="I14" s="450">
        <f t="shared" si="6"/>
        <v>0.01911781642289534</v>
      </c>
      <c r="J14" s="452">
        <v>179643</v>
      </c>
      <c r="K14" s="451">
        <v>175486</v>
      </c>
      <c r="L14" s="451">
        <f t="shared" si="3"/>
        <v>355129</v>
      </c>
      <c r="M14" s="453">
        <f t="shared" si="4"/>
        <v>0.0640409670027506</v>
      </c>
      <c r="N14" s="451">
        <v>161485</v>
      </c>
      <c r="O14" s="451">
        <v>163815</v>
      </c>
      <c r="P14" s="451">
        <f t="shared" si="5"/>
        <v>325300</v>
      </c>
      <c r="Q14" s="450">
        <f t="shared" si="7"/>
        <v>0.09169689517368584</v>
      </c>
    </row>
    <row r="15" spans="1:17" ht="18.75" customHeight="1">
      <c r="A15" s="454" t="s">
        <v>241</v>
      </c>
      <c r="B15" s="452">
        <v>8864</v>
      </c>
      <c r="C15" s="451">
        <v>8671</v>
      </c>
      <c r="D15" s="451">
        <f t="shared" si="0"/>
        <v>17535</v>
      </c>
      <c r="E15" s="453">
        <f t="shared" si="1"/>
        <v>0.033724526298783725</v>
      </c>
      <c r="F15" s="452">
        <v>15521</v>
      </c>
      <c r="G15" s="451">
        <v>17374</v>
      </c>
      <c r="H15" s="451">
        <f t="shared" si="2"/>
        <v>32895</v>
      </c>
      <c r="I15" s="450">
        <f t="shared" si="6"/>
        <v>-0.46694026447788417</v>
      </c>
      <c r="J15" s="452">
        <v>122546</v>
      </c>
      <c r="K15" s="451">
        <v>117888</v>
      </c>
      <c r="L15" s="451">
        <f t="shared" si="3"/>
        <v>240434</v>
      </c>
      <c r="M15" s="453">
        <f t="shared" si="4"/>
        <v>0.04335783858918685</v>
      </c>
      <c r="N15" s="451">
        <v>187682</v>
      </c>
      <c r="O15" s="451">
        <v>184592</v>
      </c>
      <c r="P15" s="451">
        <f t="shared" si="5"/>
        <v>372274</v>
      </c>
      <c r="Q15" s="450">
        <f t="shared" si="7"/>
        <v>-0.35414775138741894</v>
      </c>
    </row>
    <row r="16" spans="1:17" ht="18.75" customHeight="1">
      <c r="A16" s="454" t="s">
        <v>240</v>
      </c>
      <c r="B16" s="452">
        <v>8460</v>
      </c>
      <c r="C16" s="451">
        <v>8769</v>
      </c>
      <c r="D16" s="451">
        <f t="shared" si="0"/>
        <v>17229</v>
      </c>
      <c r="E16" s="453">
        <f t="shared" si="1"/>
        <v>0.03313600590828314</v>
      </c>
      <c r="F16" s="452">
        <v>7007</v>
      </c>
      <c r="G16" s="451">
        <v>7219</v>
      </c>
      <c r="H16" s="451">
        <f t="shared" si="2"/>
        <v>14226</v>
      </c>
      <c r="I16" s="450">
        <f t="shared" si="6"/>
        <v>0.21109236609025728</v>
      </c>
      <c r="J16" s="452">
        <v>81054</v>
      </c>
      <c r="K16" s="451">
        <v>80799</v>
      </c>
      <c r="L16" s="451">
        <f t="shared" si="3"/>
        <v>161853</v>
      </c>
      <c r="M16" s="453">
        <f t="shared" si="4"/>
        <v>0.02918720417734455</v>
      </c>
      <c r="N16" s="451">
        <v>60942</v>
      </c>
      <c r="O16" s="451">
        <v>60968</v>
      </c>
      <c r="P16" s="451">
        <f t="shared" si="5"/>
        <v>121910</v>
      </c>
      <c r="Q16" s="450">
        <f t="shared" si="7"/>
        <v>0.32764334345008606</v>
      </c>
    </row>
    <row r="17" spans="1:17" ht="18.75" customHeight="1">
      <c r="A17" s="454" t="s">
        <v>239</v>
      </c>
      <c r="B17" s="452">
        <v>8261</v>
      </c>
      <c r="C17" s="451">
        <v>8519</v>
      </c>
      <c r="D17" s="451">
        <f t="shared" si="0"/>
        <v>16780</v>
      </c>
      <c r="E17" s="453">
        <f t="shared" si="1"/>
        <v>0.03227245801503227</v>
      </c>
      <c r="F17" s="452">
        <v>6923</v>
      </c>
      <c r="G17" s="451">
        <v>7215</v>
      </c>
      <c r="H17" s="451">
        <f t="shared" si="2"/>
        <v>14138</v>
      </c>
      <c r="I17" s="450">
        <f t="shared" si="6"/>
        <v>0.1868722591597114</v>
      </c>
      <c r="J17" s="452">
        <v>78439</v>
      </c>
      <c r="K17" s="451">
        <v>80307</v>
      </c>
      <c r="L17" s="451">
        <f t="shared" si="3"/>
        <v>158746</v>
      </c>
      <c r="M17" s="453">
        <f t="shared" si="4"/>
        <v>0.028626914016649293</v>
      </c>
      <c r="N17" s="451">
        <v>60778</v>
      </c>
      <c r="O17" s="451">
        <v>62167</v>
      </c>
      <c r="P17" s="451">
        <f t="shared" si="5"/>
        <v>122945</v>
      </c>
      <c r="Q17" s="450">
        <f t="shared" si="7"/>
        <v>0.29119524990849577</v>
      </c>
    </row>
    <row r="18" spans="1:17" ht="18.75" customHeight="1">
      <c r="A18" s="454" t="s">
        <v>238</v>
      </c>
      <c r="B18" s="452">
        <v>6938</v>
      </c>
      <c r="C18" s="451">
        <v>6634</v>
      </c>
      <c r="D18" s="451">
        <f t="shared" si="0"/>
        <v>13572</v>
      </c>
      <c r="E18" s="453">
        <f t="shared" si="1"/>
        <v>0.026102610261026102</v>
      </c>
      <c r="F18" s="452">
        <v>5108</v>
      </c>
      <c r="G18" s="451">
        <v>4817</v>
      </c>
      <c r="H18" s="451">
        <f t="shared" si="2"/>
        <v>9925</v>
      </c>
      <c r="I18" s="450">
        <f t="shared" si="6"/>
        <v>0.36745591939546607</v>
      </c>
      <c r="J18" s="452">
        <v>59089</v>
      </c>
      <c r="K18" s="451">
        <v>56551</v>
      </c>
      <c r="L18" s="451">
        <f t="shared" si="3"/>
        <v>115640</v>
      </c>
      <c r="M18" s="453">
        <f t="shared" si="4"/>
        <v>0.020853541738911997</v>
      </c>
      <c r="N18" s="451">
        <v>48147</v>
      </c>
      <c r="O18" s="451">
        <v>46098</v>
      </c>
      <c r="P18" s="451">
        <f t="shared" si="5"/>
        <v>94245</v>
      </c>
      <c r="Q18" s="450">
        <f t="shared" si="7"/>
        <v>0.22701469573982713</v>
      </c>
    </row>
    <row r="19" spans="1:17" ht="18.75" customHeight="1" thickBot="1">
      <c r="A19" s="454" t="s">
        <v>224</v>
      </c>
      <c r="B19" s="452">
        <v>1256</v>
      </c>
      <c r="C19" s="451">
        <v>1242</v>
      </c>
      <c r="D19" s="451">
        <f t="shared" si="0"/>
        <v>2498</v>
      </c>
      <c r="E19" s="453">
        <f t="shared" si="1"/>
        <v>0.004804326586504804</v>
      </c>
      <c r="F19" s="452">
        <v>1229</v>
      </c>
      <c r="G19" s="451">
        <v>1421</v>
      </c>
      <c r="H19" s="451">
        <f t="shared" si="2"/>
        <v>2650</v>
      </c>
      <c r="I19" s="450">
        <f t="shared" si="6"/>
        <v>-0.0573584905660377</v>
      </c>
      <c r="J19" s="452">
        <v>14627</v>
      </c>
      <c r="K19" s="451">
        <v>14699</v>
      </c>
      <c r="L19" s="451">
        <f t="shared" si="3"/>
        <v>29326</v>
      </c>
      <c r="M19" s="453">
        <f t="shared" si="4"/>
        <v>0.005288403364193474</v>
      </c>
      <c r="N19" s="451">
        <v>12678</v>
      </c>
      <c r="O19" s="451">
        <v>13249</v>
      </c>
      <c r="P19" s="451">
        <f t="shared" si="5"/>
        <v>25927</v>
      </c>
      <c r="Q19" s="450">
        <f t="shared" si="7"/>
        <v>0.13109885447602876</v>
      </c>
    </row>
    <row r="20" spans="1:17" s="445" customFormat="1" ht="18.75" customHeight="1">
      <c r="A20" s="448" t="s">
        <v>191</v>
      </c>
      <c r="B20" s="447">
        <f>SUM(B21:B24)</f>
        <v>27972</v>
      </c>
      <c r="C20" s="411">
        <f>SUM(C21:C24)</f>
        <v>41293</v>
      </c>
      <c r="D20" s="411">
        <f t="shared" si="0"/>
        <v>69265</v>
      </c>
      <c r="E20" s="401">
        <f t="shared" si="1"/>
        <v>0.1332152446013832</v>
      </c>
      <c r="F20" s="447">
        <f>SUM(F21:F24)</f>
        <v>24070</v>
      </c>
      <c r="G20" s="411">
        <f>SUM(G21:G24)</f>
        <v>34723</v>
      </c>
      <c r="H20" s="411">
        <f t="shared" si="2"/>
        <v>58793</v>
      </c>
      <c r="I20" s="446">
        <f t="shared" si="6"/>
        <v>0.178116442433623</v>
      </c>
      <c r="J20" s="447">
        <f>SUM(J21:J24)</f>
        <v>380514</v>
      </c>
      <c r="K20" s="411">
        <f>SUM(K21:K24)</f>
        <v>344658</v>
      </c>
      <c r="L20" s="411">
        <f t="shared" si="3"/>
        <v>725172</v>
      </c>
      <c r="M20" s="401">
        <f t="shared" si="4"/>
        <v>0.1307713989094629</v>
      </c>
      <c r="N20" s="447">
        <f>SUM(N21:N24)</f>
        <v>369261</v>
      </c>
      <c r="O20" s="411">
        <f>SUM(O21:O24)</f>
        <v>338793</v>
      </c>
      <c r="P20" s="411">
        <f t="shared" si="5"/>
        <v>708054</v>
      </c>
      <c r="Q20" s="446">
        <f t="shared" si="7"/>
        <v>0.024176122160174174</v>
      </c>
    </row>
    <row r="21" spans="1:17" ht="18.75" customHeight="1">
      <c r="A21" s="454" t="s">
        <v>237</v>
      </c>
      <c r="B21" s="452">
        <v>19052</v>
      </c>
      <c r="C21" s="451">
        <v>30122</v>
      </c>
      <c r="D21" s="451">
        <f t="shared" si="0"/>
        <v>49174</v>
      </c>
      <c r="E21" s="453">
        <f t="shared" si="1"/>
        <v>0.09457484209959457</v>
      </c>
      <c r="F21" s="452">
        <v>17295</v>
      </c>
      <c r="G21" s="451">
        <v>27026</v>
      </c>
      <c r="H21" s="451">
        <f t="shared" si="2"/>
        <v>44321</v>
      </c>
      <c r="I21" s="450">
        <f t="shared" si="6"/>
        <v>0.10949662688116235</v>
      </c>
      <c r="J21" s="452">
        <v>283084</v>
      </c>
      <c r="K21" s="451">
        <v>267159</v>
      </c>
      <c r="L21" s="451">
        <f t="shared" si="3"/>
        <v>550243</v>
      </c>
      <c r="M21" s="453">
        <f t="shared" si="4"/>
        <v>0.09922617923766996</v>
      </c>
      <c r="N21" s="452">
        <v>275393</v>
      </c>
      <c r="O21" s="451">
        <v>265136</v>
      </c>
      <c r="P21" s="441">
        <f t="shared" si="5"/>
        <v>540529</v>
      </c>
      <c r="Q21" s="450">
        <f t="shared" si="7"/>
        <v>0.017971283686906814</v>
      </c>
    </row>
    <row r="22" spans="1:17" ht="18.75" customHeight="1">
      <c r="A22" s="454" t="s">
        <v>236</v>
      </c>
      <c r="B22" s="452">
        <v>4927</v>
      </c>
      <c r="C22" s="451">
        <v>6780</v>
      </c>
      <c r="D22" s="451">
        <f t="shared" si="0"/>
        <v>11707</v>
      </c>
      <c r="E22" s="453">
        <f t="shared" si="1"/>
        <v>0.022515713109772517</v>
      </c>
      <c r="F22" s="452">
        <v>5816</v>
      </c>
      <c r="G22" s="451">
        <v>7697</v>
      </c>
      <c r="H22" s="451">
        <f t="shared" si="2"/>
        <v>13513</v>
      </c>
      <c r="I22" s="450">
        <f t="shared" si="6"/>
        <v>-0.13364907866498932</v>
      </c>
      <c r="J22" s="452">
        <v>77804</v>
      </c>
      <c r="K22" s="451">
        <v>72804</v>
      </c>
      <c r="L22" s="451">
        <f t="shared" si="3"/>
        <v>150608</v>
      </c>
      <c r="M22" s="453">
        <f t="shared" si="4"/>
        <v>0.027159375771480962</v>
      </c>
      <c r="N22" s="452">
        <v>79341</v>
      </c>
      <c r="O22" s="451">
        <v>73657</v>
      </c>
      <c r="P22" s="441">
        <f t="shared" si="5"/>
        <v>152998</v>
      </c>
      <c r="Q22" s="450">
        <f t="shared" si="7"/>
        <v>-0.015621119230316727</v>
      </c>
    </row>
    <row r="23" spans="1:17" ht="18.75" customHeight="1">
      <c r="A23" s="454" t="s">
        <v>235</v>
      </c>
      <c r="B23" s="452">
        <v>3178</v>
      </c>
      <c r="C23" s="451">
        <v>4391</v>
      </c>
      <c r="D23" s="451">
        <f t="shared" si="0"/>
        <v>7569</v>
      </c>
      <c r="E23" s="453">
        <f t="shared" si="1"/>
        <v>0.014557224953264556</v>
      </c>
      <c r="F23" s="452">
        <v>144</v>
      </c>
      <c r="G23" s="451"/>
      <c r="H23" s="451">
        <f t="shared" si="2"/>
        <v>144</v>
      </c>
      <c r="I23" s="450" t="str">
        <f t="shared" si="6"/>
        <v>  *  </v>
      </c>
      <c r="J23" s="452">
        <v>5464</v>
      </c>
      <c r="K23" s="451">
        <v>4695</v>
      </c>
      <c r="L23" s="451">
        <f t="shared" si="3"/>
        <v>10159</v>
      </c>
      <c r="M23" s="453">
        <f t="shared" si="4"/>
        <v>0.0018319883303840106</v>
      </c>
      <c r="N23" s="452">
        <v>1330</v>
      </c>
      <c r="O23" s="451"/>
      <c r="P23" s="441">
        <f t="shared" si="5"/>
        <v>1330</v>
      </c>
      <c r="Q23" s="450" t="str">
        <f t="shared" si="7"/>
        <v>  *  </v>
      </c>
    </row>
    <row r="24" spans="1:17" ht="18.75" customHeight="1" thickBot="1">
      <c r="A24" s="454" t="s">
        <v>224</v>
      </c>
      <c r="B24" s="452">
        <v>815</v>
      </c>
      <c r="C24" s="451">
        <v>0</v>
      </c>
      <c r="D24" s="451">
        <f t="shared" si="0"/>
        <v>815</v>
      </c>
      <c r="E24" s="453">
        <f t="shared" si="1"/>
        <v>0.0015674644387515674</v>
      </c>
      <c r="F24" s="452">
        <v>815</v>
      </c>
      <c r="G24" s="451">
        <v>0</v>
      </c>
      <c r="H24" s="451">
        <f t="shared" si="2"/>
        <v>815</v>
      </c>
      <c r="I24" s="450">
        <f t="shared" si="6"/>
        <v>0</v>
      </c>
      <c r="J24" s="452">
        <v>14162</v>
      </c>
      <c r="K24" s="451">
        <v>0</v>
      </c>
      <c r="L24" s="451">
        <f t="shared" si="3"/>
        <v>14162</v>
      </c>
      <c r="M24" s="453">
        <f t="shared" si="4"/>
        <v>0.002553855569927981</v>
      </c>
      <c r="N24" s="452">
        <v>13197</v>
      </c>
      <c r="O24" s="451">
        <v>0</v>
      </c>
      <c r="P24" s="441">
        <f t="shared" si="5"/>
        <v>13197</v>
      </c>
      <c r="Q24" s="450">
        <f t="shared" si="7"/>
        <v>0.0731226793968327</v>
      </c>
    </row>
    <row r="25" spans="1:17" s="445" customFormat="1" ht="18.75" customHeight="1">
      <c r="A25" s="448" t="s">
        <v>234</v>
      </c>
      <c r="B25" s="447">
        <f>SUM(B26:B33)</f>
        <v>57449</v>
      </c>
      <c r="C25" s="411">
        <f>SUM(C26:C33)</f>
        <v>54495</v>
      </c>
      <c r="D25" s="411">
        <f t="shared" si="0"/>
        <v>111944</v>
      </c>
      <c r="E25" s="401">
        <f t="shared" si="1"/>
        <v>0.2152984529222153</v>
      </c>
      <c r="F25" s="447">
        <f>SUM(F26:F33)</f>
        <v>47006</v>
      </c>
      <c r="G25" s="411">
        <f>SUM(G26:G33)</f>
        <v>46737</v>
      </c>
      <c r="H25" s="411">
        <f t="shared" si="2"/>
        <v>93743</v>
      </c>
      <c r="I25" s="446">
        <f t="shared" si="6"/>
        <v>0.19415849716778855</v>
      </c>
      <c r="J25" s="447">
        <f>SUM(J26:J33)</f>
        <v>569749</v>
      </c>
      <c r="K25" s="411">
        <f>SUM(K26:K33)</f>
        <v>537877</v>
      </c>
      <c r="L25" s="411">
        <f t="shared" si="3"/>
        <v>1107626</v>
      </c>
      <c r="M25" s="401">
        <f t="shared" si="4"/>
        <v>0.19973992582241562</v>
      </c>
      <c r="N25" s="447">
        <f>SUM(N26:N33)</f>
        <v>498590</v>
      </c>
      <c r="O25" s="411">
        <f>SUM(O26:O33)</f>
        <v>481920</v>
      </c>
      <c r="P25" s="411">
        <f t="shared" si="5"/>
        <v>980510</v>
      </c>
      <c r="Q25" s="446">
        <f t="shared" si="7"/>
        <v>0.12964273694301953</v>
      </c>
    </row>
    <row r="26" spans="1:17" s="449" customFormat="1" ht="18.75" customHeight="1">
      <c r="A26" s="444" t="s">
        <v>233</v>
      </c>
      <c r="B26" s="443">
        <v>37373</v>
      </c>
      <c r="C26" s="441">
        <v>34551</v>
      </c>
      <c r="D26" s="441">
        <f t="shared" si="0"/>
        <v>71924</v>
      </c>
      <c r="E26" s="442">
        <f t="shared" si="1"/>
        <v>0.13832921753713834</v>
      </c>
      <c r="F26" s="443">
        <v>31416</v>
      </c>
      <c r="G26" s="441">
        <v>31221</v>
      </c>
      <c r="H26" s="441">
        <f t="shared" si="2"/>
        <v>62637</v>
      </c>
      <c r="I26" s="440">
        <f t="shared" si="6"/>
        <v>0.1482669987387646</v>
      </c>
      <c r="J26" s="443">
        <v>364950</v>
      </c>
      <c r="K26" s="441">
        <v>345340</v>
      </c>
      <c r="L26" s="441">
        <f t="shared" si="3"/>
        <v>710290</v>
      </c>
      <c r="M26" s="442">
        <f t="shared" si="4"/>
        <v>0.12808770461546007</v>
      </c>
      <c r="N26" s="441">
        <v>339434</v>
      </c>
      <c r="O26" s="441">
        <v>334894</v>
      </c>
      <c r="P26" s="441">
        <f t="shared" si="5"/>
        <v>674328</v>
      </c>
      <c r="Q26" s="440">
        <f t="shared" si="7"/>
        <v>0.053330130144380705</v>
      </c>
    </row>
    <row r="27" spans="1:17" s="449" customFormat="1" ht="18.75" customHeight="1">
      <c r="A27" s="444" t="s">
        <v>232</v>
      </c>
      <c r="B27" s="443">
        <v>11059</v>
      </c>
      <c r="C27" s="441">
        <v>11382</v>
      </c>
      <c r="D27" s="441">
        <f t="shared" si="0"/>
        <v>22441</v>
      </c>
      <c r="E27" s="442">
        <f t="shared" si="1"/>
        <v>0.04316008523929316</v>
      </c>
      <c r="F27" s="443">
        <v>8556</v>
      </c>
      <c r="G27" s="441">
        <v>9439</v>
      </c>
      <c r="H27" s="441">
        <f t="shared" si="2"/>
        <v>17995</v>
      </c>
      <c r="I27" s="440">
        <f t="shared" si="6"/>
        <v>0.24706863017504865</v>
      </c>
      <c r="J27" s="443">
        <v>117015</v>
      </c>
      <c r="K27" s="441">
        <v>114518</v>
      </c>
      <c r="L27" s="441">
        <f t="shared" si="3"/>
        <v>231533</v>
      </c>
      <c r="M27" s="442">
        <f t="shared" si="4"/>
        <v>0.04175270736281141</v>
      </c>
      <c r="N27" s="441">
        <v>85697</v>
      </c>
      <c r="O27" s="441">
        <v>83382</v>
      </c>
      <c r="P27" s="441">
        <f t="shared" si="5"/>
        <v>169079</v>
      </c>
      <c r="Q27" s="440">
        <f t="shared" si="7"/>
        <v>0.36937762820929865</v>
      </c>
    </row>
    <row r="28" spans="1:17" s="449" customFormat="1" ht="18.75" customHeight="1">
      <c r="A28" s="444" t="s">
        <v>231</v>
      </c>
      <c r="B28" s="443">
        <v>3320</v>
      </c>
      <c r="C28" s="441">
        <v>3247</v>
      </c>
      <c r="D28" s="441">
        <f t="shared" si="0"/>
        <v>6567</v>
      </c>
      <c r="E28" s="442">
        <f t="shared" si="1"/>
        <v>0.01263010916476263</v>
      </c>
      <c r="F28" s="443">
        <v>2675</v>
      </c>
      <c r="G28" s="441">
        <v>2226</v>
      </c>
      <c r="H28" s="441">
        <f t="shared" si="2"/>
        <v>4901</v>
      </c>
      <c r="I28" s="440">
        <f t="shared" si="6"/>
        <v>0.33993062640277505</v>
      </c>
      <c r="J28" s="443">
        <v>34654</v>
      </c>
      <c r="K28" s="441">
        <v>30805</v>
      </c>
      <c r="L28" s="441">
        <f t="shared" si="3"/>
        <v>65459</v>
      </c>
      <c r="M28" s="442">
        <f t="shared" si="4"/>
        <v>0.011804323665578004</v>
      </c>
      <c r="N28" s="441">
        <v>32026</v>
      </c>
      <c r="O28" s="441">
        <v>26668</v>
      </c>
      <c r="P28" s="441">
        <f t="shared" si="5"/>
        <v>58694</v>
      </c>
      <c r="Q28" s="440">
        <f t="shared" si="7"/>
        <v>0.11525879987732979</v>
      </c>
    </row>
    <row r="29" spans="1:17" s="449" customFormat="1" ht="18.75" customHeight="1">
      <c r="A29" s="444" t="s">
        <v>230</v>
      </c>
      <c r="B29" s="443">
        <v>2382</v>
      </c>
      <c r="C29" s="441">
        <v>2406</v>
      </c>
      <c r="D29" s="441">
        <f t="shared" si="0"/>
        <v>4788</v>
      </c>
      <c r="E29" s="442">
        <f t="shared" si="1"/>
        <v>0.009208613169009209</v>
      </c>
      <c r="F29" s="443">
        <v>636</v>
      </c>
      <c r="G29" s="441">
        <v>574</v>
      </c>
      <c r="H29" s="441">
        <f t="shared" si="2"/>
        <v>1210</v>
      </c>
      <c r="I29" s="440">
        <f t="shared" si="6"/>
        <v>2.9570247933884297</v>
      </c>
      <c r="J29" s="443">
        <v>14586</v>
      </c>
      <c r="K29" s="441">
        <v>13639</v>
      </c>
      <c r="L29" s="441">
        <f t="shared" si="3"/>
        <v>28225</v>
      </c>
      <c r="M29" s="442">
        <f t="shared" si="4"/>
        <v>0.005089858315295669</v>
      </c>
      <c r="N29" s="441">
        <v>5764</v>
      </c>
      <c r="O29" s="441">
        <v>5395</v>
      </c>
      <c r="P29" s="441">
        <f t="shared" si="5"/>
        <v>11159</v>
      </c>
      <c r="Q29" s="440">
        <f t="shared" si="7"/>
        <v>1.529348507930818</v>
      </c>
    </row>
    <row r="30" spans="1:17" s="449" customFormat="1" ht="18.75" customHeight="1">
      <c r="A30" s="444" t="s">
        <v>229</v>
      </c>
      <c r="B30" s="443">
        <v>1803</v>
      </c>
      <c r="C30" s="441">
        <v>1572</v>
      </c>
      <c r="D30" s="441">
        <f t="shared" si="0"/>
        <v>3375</v>
      </c>
      <c r="E30" s="442">
        <f t="shared" si="1"/>
        <v>0.006491033718756491</v>
      </c>
      <c r="F30" s="443">
        <v>1889</v>
      </c>
      <c r="G30" s="441">
        <v>1707</v>
      </c>
      <c r="H30" s="441">
        <f t="shared" si="2"/>
        <v>3596</v>
      </c>
      <c r="I30" s="440">
        <f t="shared" si="6"/>
        <v>-0.06145717463848721</v>
      </c>
      <c r="J30" s="443">
        <v>19084</v>
      </c>
      <c r="K30" s="441">
        <v>17572</v>
      </c>
      <c r="L30" s="441">
        <f t="shared" si="3"/>
        <v>36656</v>
      </c>
      <c r="M30" s="442">
        <f t="shared" si="4"/>
        <v>0.006610233707900019</v>
      </c>
      <c r="N30" s="441">
        <v>18959</v>
      </c>
      <c r="O30" s="441">
        <v>17072</v>
      </c>
      <c r="P30" s="441">
        <f t="shared" si="5"/>
        <v>36031</v>
      </c>
      <c r="Q30" s="440">
        <f t="shared" si="7"/>
        <v>0.017346174127834457</v>
      </c>
    </row>
    <row r="31" spans="1:17" s="449" customFormat="1" ht="18.75" customHeight="1">
      <c r="A31" s="444" t="s">
        <v>228</v>
      </c>
      <c r="B31" s="443">
        <v>859</v>
      </c>
      <c r="C31" s="441">
        <v>913</v>
      </c>
      <c r="D31" s="441">
        <f t="shared" si="0"/>
        <v>1772</v>
      </c>
      <c r="E31" s="442">
        <f t="shared" si="1"/>
        <v>0.003408033111003408</v>
      </c>
      <c r="F31" s="443">
        <v>1102</v>
      </c>
      <c r="G31" s="441">
        <v>1025</v>
      </c>
      <c r="H31" s="441">
        <f t="shared" si="2"/>
        <v>2127</v>
      </c>
      <c r="I31" s="440">
        <f t="shared" si="6"/>
        <v>-0.16690173953925713</v>
      </c>
      <c r="J31" s="443">
        <v>10438</v>
      </c>
      <c r="K31" s="441">
        <v>9766</v>
      </c>
      <c r="L31" s="441">
        <f t="shared" si="3"/>
        <v>20204</v>
      </c>
      <c r="M31" s="442">
        <f t="shared" si="4"/>
        <v>0.003643418862789502</v>
      </c>
      <c r="N31" s="441">
        <v>9294</v>
      </c>
      <c r="O31" s="441">
        <v>8644</v>
      </c>
      <c r="P31" s="441">
        <f t="shared" si="5"/>
        <v>17938</v>
      </c>
      <c r="Q31" s="440">
        <f t="shared" si="7"/>
        <v>0.12632400490578655</v>
      </c>
    </row>
    <row r="32" spans="1:17" s="449" customFormat="1" ht="18.75" customHeight="1">
      <c r="A32" s="444" t="s">
        <v>227</v>
      </c>
      <c r="B32" s="443">
        <v>396</v>
      </c>
      <c r="C32" s="441">
        <v>242</v>
      </c>
      <c r="D32" s="441">
        <f t="shared" si="0"/>
        <v>638</v>
      </c>
      <c r="E32" s="442">
        <f t="shared" si="1"/>
        <v>0.001227045781501227</v>
      </c>
      <c r="F32" s="443">
        <v>371</v>
      </c>
      <c r="G32" s="441">
        <v>233</v>
      </c>
      <c r="H32" s="441">
        <f t="shared" si="2"/>
        <v>604</v>
      </c>
      <c r="I32" s="440">
        <f t="shared" si="6"/>
        <v>0.056291390728476776</v>
      </c>
      <c r="J32" s="443">
        <v>5745</v>
      </c>
      <c r="K32" s="441">
        <v>3463</v>
      </c>
      <c r="L32" s="441">
        <f t="shared" si="3"/>
        <v>9208</v>
      </c>
      <c r="M32" s="442">
        <f t="shared" si="4"/>
        <v>0.0016604930156684683</v>
      </c>
      <c r="N32" s="441">
        <v>4353</v>
      </c>
      <c r="O32" s="441">
        <v>2586</v>
      </c>
      <c r="P32" s="441">
        <f t="shared" si="5"/>
        <v>6939</v>
      </c>
      <c r="Q32" s="440">
        <f t="shared" si="7"/>
        <v>0.32699236201181736</v>
      </c>
    </row>
    <row r="33" spans="1:17" s="449" customFormat="1" ht="18.75" customHeight="1" thickBot="1">
      <c r="A33" s="444" t="s">
        <v>224</v>
      </c>
      <c r="B33" s="443">
        <v>257</v>
      </c>
      <c r="C33" s="441">
        <v>182</v>
      </c>
      <c r="D33" s="441">
        <f t="shared" si="0"/>
        <v>439</v>
      </c>
      <c r="E33" s="442">
        <f t="shared" si="1"/>
        <v>0.0008443152007508443</v>
      </c>
      <c r="F33" s="443">
        <v>361</v>
      </c>
      <c r="G33" s="441">
        <v>312</v>
      </c>
      <c r="H33" s="441">
        <f t="shared" si="2"/>
        <v>673</v>
      </c>
      <c r="I33" s="440">
        <f t="shared" si="6"/>
        <v>-0.3476968796433878</v>
      </c>
      <c r="J33" s="443">
        <v>3277</v>
      </c>
      <c r="K33" s="441">
        <v>2774</v>
      </c>
      <c r="L33" s="441">
        <f t="shared" si="3"/>
        <v>6051</v>
      </c>
      <c r="M33" s="442">
        <f t="shared" si="4"/>
        <v>0.0010911862769124568</v>
      </c>
      <c r="N33" s="441">
        <v>3063</v>
      </c>
      <c r="O33" s="441">
        <v>3279</v>
      </c>
      <c r="P33" s="441">
        <f t="shared" si="5"/>
        <v>6342</v>
      </c>
      <c r="Q33" s="440">
        <f t="shared" si="7"/>
        <v>-0.04588457899716181</v>
      </c>
    </row>
    <row r="34" spans="1:17" s="445" customFormat="1" ht="18.75" customHeight="1">
      <c r="A34" s="448" t="s">
        <v>174</v>
      </c>
      <c r="B34" s="447">
        <f>SUM(B35:B37)</f>
        <v>3770</v>
      </c>
      <c r="C34" s="411">
        <f>SUM(C35:C37)</f>
        <v>3740</v>
      </c>
      <c r="D34" s="411">
        <f t="shared" si="0"/>
        <v>7510</v>
      </c>
      <c r="E34" s="401">
        <f t="shared" si="1"/>
        <v>0.014443752067514444</v>
      </c>
      <c r="F34" s="447">
        <f>SUM(F35:F37)</f>
        <v>4237</v>
      </c>
      <c r="G34" s="411">
        <f>SUM(G35:G37)</f>
        <v>4373</v>
      </c>
      <c r="H34" s="411">
        <f t="shared" si="2"/>
        <v>8610</v>
      </c>
      <c r="I34" s="446">
        <f t="shared" si="6"/>
        <v>-0.12775842044134722</v>
      </c>
      <c r="J34" s="447">
        <f>SUM(J35:J37)</f>
        <v>53109</v>
      </c>
      <c r="K34" s="411">
        <f>SUM(K35:K37)</f>
        <v>50853</v>
      </c>
      <c r="L34" s="411">
        <f t="shared" si="3"/>
        <v>103962</v>
      </c>
      <c r="M34" s="401">
        <f t="shared" si="4"/>
        <v>0.01874762976704228</v>
      </c>
      <c r="N34" s="447">
        <f>SUM(N35:N37)</f>
        <v>55923</v>
      </c>
      <c r="O34" s="411">
        <f>SUM(O35:O37)</f>
        <v>53152</v>
      </c>
      <c r="P34" s="411">
        <f t="shared" si="5"/>
        <v>109075</v>
      </c>
      <c r="Q34" s="446">
        <f t="shared" si="7"/>
        <v>-0.04687600275040105</v>
      </c>
    </row>
    <row r="35" spans="1:17" ht="18.75" customHeight="1">
      <c r="A35" s="444" t="s">
        <v>226</v>
      </c>
      <c r="B35" s="443">
        <v>2935</v>
      </c>
      <c r="C35" s="441">
        <v>3042</v>
      </c>
      <c r="D35" s="441">
        <f t="shared" si="0"/>
        <v>5977</v>
      </c>
      <c r="E35" s="442">
        <f t="shared" si="1"/>
        <v>0.011495380307261495</v>
      </c>
      <c r="F35" s="443">
        <v>3232</v>
      </c>
      <c r="G35" s="441">
        <v>3352</v>
      </c>
      <c r="H35" s="441">
        <f t="shared" si="2"/>
        <v>6584</v>
      </c>
      <c r="I35" s="440">
        <f t="shared" si="6"/>
        <v>-0.09219319562575945</v>
      </c>
      <c r="J35" s="443">
        <v>38252</v>
      </c>
      <c r="K35" s="441">
        <v>37292</v>
      </c>
      <c r="L35" s="441">
        <f t="shared" si="3"/>
        <v>75544</v>
      </c>
      <c r="M35" s="442">
        <f t="shared" si="4"/>
        <v>0.0136229674604321</v>
      </c>
      <c r="N35" s="441">
        <v>39894</v>
      </c>
      <c r="O35" s="441">
        <v>38366</v>
      </c>
      <c r="P35" s="441">
        <f t="shared" si="5"/>
        <v>78260</v>
      </c>
      <c r="Q35" s="440">
        <f t="shared" si="7"/>
        <v>-0.03470483005366731</v>
      </c>
    </row>
    <row r="36" spans="1:17" ht="18.75" customHeight="1">
      <c r="A36" s="444" t="s">
        <v>225</v>
      </c>
      <c r="B36" s="443">
        <v>742</v>
      </c>
      <c r="C36" s="441">
        <v>662</v>
      </c>
      <c r="D36" s="441">
        <f t="shared" si="0"/>
        <v>1404</v>
      </c>
      <c r="E36" s="442">
        <f t="shared" si="1"/>
        <v>0.0027002700270027003</v>
      </c>
      <c r="F36" s="443">
        <v>882</v>
      </c>
      <c r="G36" s="441">
        <v>832</v>
      </c>
      <c r="H36" s="441">
        <f t="shared" si="2"/>
        <v>1714</v>
      </c>
      <c r="I36" s="440">
        <f t="shared" si="6"/>
        <v>-0.18086347724620766</v>
      </c>
      <c r="J36" s="443">
        <v>13476</v>
      </c>
      <c r="K36" s="441">
        <v>11886</v>
      </c>
      <c r="L36" s="441">
        <f t="shared" si="3"/>
        <v>25362</v>
      </c>
      <c r="M36" s="442">
        <f t="shared" si="4"/>
        <v>0.0045735690555368915</v>
      </c>
      <c r="N36" s="441">
        <v>14378</v>
      </c>
      <c r="O36" s="441">
        <v>12658</v>
      </c>
      <c r="P36" s="441">
        <f t="shared" si="5"/>
        <v>27036</v>
      </c>
      <c r="Q36" s="440">
        <f t="shared" si="7"/>
        <v>-0.06191744340878824</v>
      </c>
    </row>
    <row r="37" spans="1:17" ht="18.75" customHeight="1" thickBot="1">
      <c r="A37" s="444" t="s">
        <v>224</v>
      </c>
      <c r="B37" s="443">
        <v>93</v>
      </c>
      <c r="C37" s="441">
        <v>36</v>
      </c>
      <c r="D37" s="441">
        <f t="shared" si="0"/>
        <v>129</v>
      </c>
      <c r="E37" s="442">
        <f t="shared" si="1"/>
        <v>0.0002481017332502481</v>
      </c>
      <c r="F37" s="443">
        <v>123</v>
      </c>
      <c r="G37" s="441">
        <v>189</v>
      </c>
      <c r="H37" s="441">
        <f t="shared" si="2"/>
        <v>312</v>
      </c>
      <c r="I37" s="440">
        <f t="shared" si="6"/>
        <v>-0.5865384615384616</v>
      </c>
      <c r="J37" s="443">
        <v>1381</v>
      </c>
      <c r="K37" s="441">
        <v>1675</v>
      </c>
      <c r="L37" s="441">
        <f t="shared" si="3"/>
        <v>3056</v>
      </c>
      <c r="M37" s="442">
        <f t="shared" si="4"/>
        <v>0.0005510932510732884</v>
      </c>
      <c r="N37" s="441">
        <v>1651</v>
      </c>
      <c r="O37" s="441">
        <v>2128</v>
      </c>
      <c r="P37" s="441">
        <f t="shared" si="5"/>
        <v>3779</v>
      </c>
      <c r="Q37" s="440">
        <f t="shared" si="7"/>
        <v>-0.19132045514686424</v>
      </c>
    </row>
    <row r="38" spans="1:17" ht="18.75" customHeight="1" thickBot="1">
      <c r="A38" s="439" t="s">
        <v>168</v>
      </c>
      <c r="B38" s="437">
        <v>837</v>
      </c>
      <c r="C38" s="436">
        <v>440</v>
      </c>
      <c r="D38" s="436">
        <f t="shared" si="0"/>
        <v>1277</v>
      </c>
      <c r="E38" s="438">
        <f t="shared" si="1"/>
        <v>0.002456014832252456</v>
      </c>
      <c r="F38" s="437">
        <v>823</v>
      </c>
      <c r="G38" s="436">
        <v>269</v>
      </c>
      <c r="H38" s="436">
        <f t="shared" si="2"/>
        <v>1092</v>
      </c>
      <c r="I38" s="435">
        <f t="shared" si="6"/>
        <v>0.16941391941391948</v>
      </c>
      <c r="J38" s="437">
        <v>12492</v>
      </c>
      <c r="K38" s="436">
        <v>3800</v>
      </c>
      <c r="L38" s="436">
        <f t="shared" si="3"/>
        <v>16292</v>
      </c>
      <c r="M38" s="438">
        <f t="shared" si="4"/>
        <v>0.002937961795316104</v>
      </c>
      <c r="N38" s="437">
        <v>8472</v>
      </c>
      <c r="O38" s="436">
        <v>2661</v>
      </c>
      <c r="P38" s="436">
        <f t="shared" si="5"/>
        <v>11133</v>
      </c>
      <c r="Q38" s="435">
        <f t="shared" si="7"/>
        <v>0.4633971076978354</v>
      </c>
    </row>
    <row r="39" ht="14.25">
      <c r="A39" s="178" t="s">
        <v>223</v>
      </c>
    </row>
    <row r="40" ht="14.25">
      <c r="A40" s="178" t="s">
        <v>56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39:Q65536 I39:I65536 Q3:Q6 I3:I6">
    <cfRule type="cellIs" priority="1" dxfId="83" operator="lessThan" stopIfTrue="1">
      <formula>0</formula>
    </cfRule>
  </conditionalFormatting>
  <conditionalFormatting sqref="I7:I38 Q7:Q38">
    <cfRule type="cellIs" priority="2" dxfId="83" operator="lessThan" stopIfTrue="1">
      <formula>0</formula>
    </cfRule>
    <cfRule type="cellIs" priority="3" dxfId="85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Q53"/>
  <sheetViews>
    <sheetView showGridLines="0" zoomScale="85" zoomScaleNormal="85" zoomScalePageLayoutView="0" workbookViewId="0" topLeftCell="A1">
      <selection activeCell="N51" sqref="N51:O51"/>
    </sheetView>
  </sheetViews>
  <sheetFormatPr defaultColWidth="8.00390625" defaultRowHeight="15"/>
  <cols>
    <col min="1" max="1" width="16.7109375" style="434" customWidth="1"/>
    <col min="2" max="4" width="8.421875" style="434" bestFit="1" customWidth="1"/>
    <col min="5" max="5" width="9.421875" style="434" bestFit="1" customWidth="1"/>
    <col min="6" max="8" width="8.421875" style="434" bestFit="1" customWidth="1"/>
    <col min="9" max="9" width="8.28125" style="434" bestFit="1" customWidth="1"/>
    <col min="10" max="10" width="10.57421875" style="434" customWidth="1"/>
    <col min="11" max="11" width="10.28125" style="434" customWidth="1"/>
    <col min="12" max="12" width="10.7109375" style="434" customWidth="1"/>
    <col min="13" max="13" width="9.421875" style="434" bestFit="1" customWidth="1"/>
    <col min="14" max="14" width="10.140625" style="434" customWidth="1"/>
    <col min="15" max="15" width="11.140625" style="434" customWidth="1"/>
    <col min="16" max="16" width="10.57421875" style="434" customWidth="1"/>
    <col min="17" max="17" width="8.28125" style="434" bestFit="1" customWidth="1"/>
    <col min="18" max="16384" width="8.00390625" style="434" customWidth="1"/>
  </cols>
  <sheetData>
    <row r="1" spans="16:17" ht="18.75" thickBot="1">
      <c r="P1" s="741" t="s">
        <v>36</v>
      </c>
      <c r="Q1" s="742"/>
    </row>
    <row r="2" ht="5.25" customHeight="1" thickBot="1"/>
    <row r="3" spans="1:17" ht="30" customHeight="1" thickBot="1">
      <c r="A3" s="751" t="s">
        <v>253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3"/>
    </row>
    <row r="4" spans="1:17" s="471" customFormat="1" ht="15.75" customHeight="1" thickBot="1">
      <c r="A4" s="754" t="s">
        <v>252</v>
      </c>
      <c r="B4" s="763" t="s">
        <v>53</v>
      </c>
      <c r="C4" s="764"/>
      <c r="D4" s="764"/>
      <c r="E4" s="764"/>
      <c r="F4" s="764"/>
      <c r="G4" s="764"/>
      <c r="H4" s="764"/>
      <c r="I4" s="765"/>
      <c r="J4" s="763" t="s">
        <v>52</v>
      </c>
      <c r="K4" s="764"/>
      <c r="L4" s="764"/>
      <c r="M4" s="764"/>
      <c r="N4" s="764"/>
      <c r="O4" s="764"/>
      <c r="P4" s="764"/>
      <c r="Q4" s="765"/>
    </row>
    <row r="5" spans="1:17" s="470" customFormat="1" ht="26.25" customHeight="1">
      <c r="A5" s="755"/>
      <c r="B5" s="759" t="s">
        <v>51</v>
      </c>
      <c r="C5" s="760"/>
      <c r="D5" s="760"/>
      <c r="E5" s="757" t="s">
        <v>48</v>
      </c>
      <c r="F5" s="759" t="s">
        <v>50</v>
      </c>
      <c r="G5" s="760"/>
      <c r="H5" s="760"/>
      <c r="I5" s="761" t="s">
        <v>46</v>
      </c>
      <c r="J5" s="759" t="s">
        <v>249</v>
      </c>
      <c r="K5" s="760"/>
      <c r="L5" s="760"/>
      <c r="M5" s="757" t="s">
        <v>48</v>
      </c>
      <c r="N5" s="759" t="s">
        <v>248</v>
      </c>
      <c r="O5" s="760"/>
      <c r="P5" s="760"/>
      <c r="Q5" s="757" t="s">
        <v>46</v>
      </c>
    </row>
    <row r="6" spans="1:17" s="467" customFormat="1" ht="15" thickBot="1">
      <c r="A6" s="756"/>
      <c r="B6" s="469" t="s">
        <v>25</v>
      </c>
      <c r="C6" s="468" t="s">
        <v>24</v>
      </c>
      <c r="D6" s="468" t="s">
        <v>21</v>
      </c>
      <c r="E6" s="758"/>
      <c r="F6" s="469" t="s">
        <v>25</v>
      </c>
      <c r="G6" s="468" t="s">
        <v>24</v>
      </c>
      <c r="H6" s="468" t="s">
        <v>21</v>
      </c>
      <c r="I6" s="762"/>
      <c r="J6" s="469" t="s">
        <v>25</v>
      </c>
      <c r="K6" s="468" t="s">
        <v>24</v>
      </c>
      <c r="L6" s="468" t="s">
        <v>21</v>
      </c>
      <c r="M6" s="758"/>
      <c r="N6" s="469" t="s">
        <v>25</v>
      </c>
      <c r="O6" s="468" t="s">
        <v>24</v>
      </c>
      <c r="P6" s="468" t="s">
        <v>21</v>
      </c>
      <c r="Q6" s="758"/>
    </row>
    <row r="7" spans="1:17" s="460" customFormat="1" ht="18" customHeight="1" thickBot="1">
      <c r="A7" s="466" t="s">
        <v>32</v>
      </c>
      <c r="B7" s="464">
        <f>B8+B20+B32+B38+B45+B51</f>
        <v>254276</v>
      </c>
      <c r="C7" s="463">
        <f>C8+C20+C32+C38+C45+C51</f>
        <v>265672</v>
      </c>
      <c r="D7" s="462">
        <f aca="true" t="shared" si="0" ref="D7:D51">C7+B7</f>
        <v>519948</v>
      </c>
      <c r="E7" s="465">
        <f aca="true" t="shared" si="1" ref="E7:E51">D7/$D$7</f>
        <v>1</v>
      </c>
      <c r="F7" s="464">
        <f>F8+F20+F32+F38+F45+F51</f>
        <v>217081</v>
      </c>
      <c r="G7" s="463">
        <f>G8+G20+G32+G38+G45+G51</f>
        <v>238904</v>
      </c>
      <c r="H7" s="462">
        <f aca="true" t="shared" si="2" ref="H7:H51">G7+F7</f>
        <v>455985</v>
      </c>
      <c r="I7" s="461">
        <f>IF(ISERROR(D7/H7-1),"         /0",(D7/H7-1))</f>
        <v>0.14027435112997133</v>
      </c>
      <c r="J7" s="464">
        <f>J8+J20+J32+J38+J45+J51</f>
        <v>2820151</v>
      </c>
      <c r="K7" s="463">
        <f>K8+K20+K32+K38+K45+K51</f>
        <v>2725190</v>
      </c>
      <c r="L7" s="462">
        <f aca="true" t="shared" si="3" ref="L7:L51">K7+J7</f>
        <v>5545341</v>
      </c>
      <c r="M7" s="465">
        <f aca="true" t="shared" si="4" ref="M7:M51">L7/$L$7</f>
        <v>1</v>
      </c>
      <c r="N7" s="464">
        <f>N8+N20+N32+N38+N45+N51</f>
        <v>2524045</v>
      </c>
      <c r="O7" s="463">
        <f>O8+O20+O32+O38+O45+O51</f>
        <v>2463905</v>
      </c>
      <c r="P7" s="462">
        <f aca="true" t="shared" si="5" ref="P7:P51">O7+N7</f>
        <v>4987950</v>
      </c>
      <c r="Q7" s="461">
        <f>IF(ISERROR(L7/P7-1),"         /0",(L7/P7-1))</f>
        <v>0.11174751150272155</v>
      </c>
    </row>
    <row r="8" spans="1:17" s="445" customFormat="1" ht="18.75" customHeight="1">
      <c r="A8" s="448" t="s">
        <v>247</v>
      </c>
      <c r="B8" s="447">
        <f>SUM(B9:B19)</f>
        <v>89637</v>
      </c>
      <c r="C8" s="411">
        <f>SUM(C9:C19)</f>
        <v>97497</v>
      </c>
      <c r="D8" s="411">
        <f t="shared" si="0"/>
        <v>187134</v>
      </c>
      <c r="E8" s="401">
        <f t="shared" si="1"/>
        <v>0.35990906782985993</v>
      </c>
      <c r="F8" s="447">
        <f>SUM(F9:F19)</f>
        <v>75861</v>
      </c>
      <c r="G8" s="411">
        <f>SUM(G9:G19)</f>
        <v>86710</v>
      </c>
      <c r="H8" s="411">
        <f t="shared" si="2"/>
        <v>162571</v>
      </c>
      <c r="I8" s="446">
        <f aca="true" t="shared" si="6" ref="I8:I51">IF(ISERROR(D8/H8-1),"         /0",IF(D8/H8&gt;5,"  *  ",(D8/H8-1)))</f>
        <v>0.15109090797251667</v>
      </c>
      <c r="J8" s="447">
        <f>SUM(J9:J19)</f>
        <v>1073233</v>
      </c>
      <c r="K8" s="411">
        <f>SUM(K9:K19)</f>
        <v>1073017</v>
      </c>
      <c r="L8" s="411">
        <f t="shared" si="3"/>
        <v>2146250</v>
      </c>
      <c r="M8" s="401">
        <f t="shared" si="4"/>
        <v>0.3870366132578682</v>
      </c>
      <c r="N8" s="447">
        <f>SUM(N9:N19)</f>
        <v>938729</v>
      </c>
      <c r="O8" s="411">
        <f>SUM(O9:O19)</f>
        <v>937321</v>
      </c>
      <c r="P8" s="411">
        <f t="shared" si="5"/>
        <v>1876050</v>
      </c>
      <c r="Q8" s="446">
        <f aca="true" t="shared" si="7" ref="Q8:Q51">IF(ISERROR(L8/P8-1),"         /0",IF(L8/P8&gt;5,"  *  ",(L8/P8-1)))</f>
        <v>0.14402601209989063</v>
      </c>
    </row>
    <row r="9" spans="1:17" ht="18.75" customHeight="1">
      <c r="A9" s="444" t="s">
        <v>45</v>
      </c>
      <c r="B9" s="443">
        <v>36498</v>
      </c>
      <c r="C9" s="441">
        <v>38608</v>
      </c>
      <c r="D9" s="441">
        <f t="shared" si="0"/>
        <v>75106</v>
      </c>
      <c r="E9" s="442">
        <f t="shared" si="1"/>
        <v>0.14444906029064444</v>
      </c>
      <c r="F9" s="443">
        <v>30720</v>
      </c>
      <c r="G9" s="441">
        <v>36147</v>
      </c>
      <c r="H9" s="441">
        <f t="shared" si="2"/>
        <v>66867</v>
      </c>
      <c r="I9" s="440">
        <f t="shared" si="6"/>
        <v>0.12321473970717989</v>
      </c>
      <c r="J9" s="443">
        <v>397530</v>
      </c>
      <c r="K9" s="441">
        <v>406457</v>
      </c>
      <c r="L9" s="441">
        <f t="shared" si="3"/>
        <v>803987</v>
      </c>
      <c r="M9" s="442">
        <f t="shared" si="4"/>
        <v>0.14498423090662954</v>
      </c>
      <c r="N9" s="441">
        <v>372921</v>
      </c>
      <c r="O9" s="441">
        <v>390623</v>
      </c>
      <c r="P9" s="441">
        <f t="shared" si="5"/>
        <v>763544</v>
      </c>
      <c r="Q9" s="440">
        <f t="shared" si="7"/>
        <v>0.052967477971145094</v>
      </c>
    </row>
    <row r="10" spans="1:17" ht="18.75" customHeight="1">
      <c r="A10" s="444" t="s">
        <v>89</v>
      </c>
      <c r="B10" s="443">
        <v>15550</v>
      </c>
      <c r="C10" s="441">
        <v>18184</v>
      </c>
      <c r="D10" s="441">
        <f t="shared" si="0"/>
        <v>33734</v>
      </c>
      <c r="E10" s="442">
        <f t="shared" si="1"/>
        <v>0.06487956487956488</v>
      </c>
      <c r="F10" s="443">
        <v>15676</v>
      </c>
      <c r="G10" s="441">
        <v>19089</v>
      </c>
      <c r="H10" s="441">
        <f t="shared" si="2"/>
        <v>34765</v>
      </c>
      <c r="I10" s="440">
        <f t="shared" si="6"/>
        <v>-0.029656263483388456</v>
      </c>
      <c r="J10" s="443">
        <v>190849</v>
      </c>
      <c r="K10" s="441">
        <v>198112</v>
      </c>
      <c r="L10" s="441">
        <f t="shared" si="3"/>
        <v>388961</v>
      </c>
      <c r="M10" s="442">
        <f t="shared" si="4"/>
        <v>0.07014194438177923</v>
      </c>
      <c r="N10" s="441">
        <v>193017</v>
      </c>
      <c r="O10" s="441">
        <v>202905</v>
      </c>
      <c r="P10" s="441">
        <f t="shared" si="5"/>
        <v>395922</v>
      </c>
      <c r="Q10" s="440">
        <f t="shared" si="7"/>
        <v>-0.017581745899444834</v>
      </c>
    </row>
    <row r="11" spans="1:17" ht="18.75" customHeight="1">
      <c r="A11" s="444" t="s">
        <v>85</v>
      </c>
      <c r="B11" s="443">
        <v>11114</v>
      </c>
      <c r="C11" s="441">
        <v>11293</v>
      </c>
      <c r="D11" s="441">
        <f t="shared" si="0"/>
        <v>22407</v>
      </c>
      <c r="E11" s="442">
        <f t="shared" si="1"/>
        <v>0.04309469408479309</v>
      </c>
      <c r="F11" s="443">
        <v>6500</v>
      </c>
      <c r="G11" s="441">
        <v>7061</v>
      </c>
      <c r="H11" s="441">
        <f t="shared" si="2"/>
        <v>13561</v>
      </c>
      <c r="I11" s="440">
        <f t="shared" si="6"/>
        <v>0.6523117764176682</v>
      </c>
      <c r="J11" s="443">
        <v>114320</v>
      </c>
      <c r="K11" s="441">
        <v>115731</v>
      </c>
      <c r="L11" s="441">
        <f t="shared" si="3"/>
        <v>230051</v>
      </c>
      <c r="M11" s="442">
        <f t="shared" si="4"/>
        <v>0.04148545598909066</v>
      </c>
      <c r="N11" s="441">
        <v>84724</v>
      </c>
      <c r="O11" s="441">
        <v>85473</v>
      </c>
      <c r="P11" s="441">
        <f t="shared" si="5"/>
        <v>170197</v>
      </c>
      <c r="Q11" s="440">
        <f t="shared" si="7"/>
        <v>0.35167482388056204</v>
      </c>
    </row>
    <row r="12" spans="1:17" ht="18.75" customHeight="1">
      <c r="A12" s="444" t="s">
        <v>44</v>
      </c>
      <c r="B12" s="443">
        <v>7987</v>
      </c>
      <c r="C12" s="441">
        <v>8026</v>
      </c>
      <c r="D12" s="441">
        <f t="shared" si="0"/>
        <v>16013</v>
      </c>
      <c r="E12" s="442">
        <f t="shared" si="1"/>
        <v>0.030797310500280797</v>
      </c>
      <c r="F12" s="443">
        <v>635</v>
      </c>
      <c r="G12" s="441">
        <v>305</v>
      </c>
      <c r="H12" s="441">
        <f t="shared" si="2"/>
        <v>940</v>
      </c>
      <c r="I12" s="440" t="str">
        <f t="shared" si="6"/>
        <v>  *  </v>
      </c>
      <c r="J12" s="443">
        <v>90363</v>
      </c>
      <c r="K12" s="441">
        <v>87904</v>
      </c>
      <c r="L12" s="441">
        <f t="shared" si="3"/>
        <v>178267</v>
      </c>
      <c r="M12" s="442">
        <f t="shared" si="4"/>
        <v>0.03214716642312889</v>
      </c>
      <c r="N12" s="441">
        <v>635</v>
      </c>
      <c r="O12" s="441">
        <v>305</v>
      </c>
      <c r="P12" s="441">
        <f t="shared" si="5"/>
        <v>940</v>
      </c>
      <c r="Q12" s="440" t="str">
        <f t="shared" si="7"/>
        <v>  *  </v>
      </c>
    </row>
    <row r="13" spans="1:17" ht="18.75" customHeight="1">
      <c r="A13" s="444" t="s">
        <v>82</v>
      </c>
      <c r="B13" s="443">
        <v>6881</v>
      </c>
      <c r="C13" s="441">
        <v>8509</v>
      </c>
      <c r="D13" s="441">
        <f t="shared" si="0"/>
        <v>15390</v>
      </c>
      <c r="E13" s="442">
        <f t="shared" si="1"/>
        <v>0.029599113757529598</v>
      </c>
      <c r="F13" s="443">
        <v>6925</v>
      </c>
      <c r="G13" s="441">
        <v>8963</v>
      </c>
      <c r="H13" s="441">
        <f t="shared" si="2"/>
        <v>15888</v>
      </c>
      <c r="I13" s="440">
        <f t="shared" si="6"/>
        <v>-0.03134441087613293</v>
      </c>
      <c r="J13" s="443">
        <v>85169</v>
      </c>
      <c r="K13" s="441">
        <v>97471</v>
      </c>
      <c r="L13" s="441">
        <f t="shared" si="3"/>
        <v>182640</v>
      </c>
      <c r="M13" s="442">
        <f t="shared" si="4"/>
        <v>0.03293575634032244</v>
      </c>
      <c r="N13" s="441">
        <v>89552</v>
      </c>
      <c r="O13" s="441">
        <v>97239</v>
      </c>
      <c r="P13" s="441">
        <f t="shared" si="5"/>
        <v>186791</v>
      </c>
      <c r="Q13" s="440">
        <f t="shared" si="7"/>
        <v>-0.02222269809573263</v>
      </c>
    </row>
    <row r="14" spans="1:17" ht="18.75" customHeight="1">
      <c r="A14" s="444" t="s">
        <v>79</v>
      </c>
      <c r="B14" s="443">
        <v>3943</v>
      </c>
      <c r="C14" s="441">
        <v>4654</v>
      </c>
      <c r="D14" s="441">
        <f t="shared" si="0"/>
        <v>8597</v>
      </c>
      <c r="E14" s="442">
        <f t="shared" si="1"/>
        <v>0.016534345742266535</v>
      </c>
      <c r="F14" s="443">
        <v>4313</v>
      </c>
      <c r="G14" s="441">
        <v>5448</v>
      </c>
      <c r="H14" s="441">
        <f t="shared" si="2"/>
        <v>9761</v>
      </c>
      <c r="I14" s="440">
        <f t="shared" si="6"/>
        <v>-0.11925007683638966</v>
      </c>
      <c r="J14" s="443">
        <v>65908</v>
      </c>
      <c r="K14" s="441">
        <v>65856</v>
      </c>
      <c r="L14" s="441">
        <f t="shared" si="3"/>
        <v>131764</v>
      </c>
      <c r="M14" s="442">
        <f t="shared" si="4"/>
        <v>0.023761207831943968</v>
      </c>
      <c r="N14" s="441">
        <v>65872</v>
      </c>
      <c r="O14" s="441">
        <v>63047</v>
      </c>
      <c r="P14" s="441">
        <f t="shared" si="5"/>
        <v>128919</v>
      </c>
      <c r="Q14" s="440">
        <f t="shared" si="7"/>
        <v>0.022068120292586757</v>
      </c>
    </row>
    <row r="15" spans="1:17" ht="18.75" customHeight="1">
      <c r="A15" s="444" t="s">
        <v>76</v>
      </c>
      <c r="B15" s="443">
        <v>2851</v>
      </c>
      <c r="C15" s="441">
        <v>2831</v>
      </c>
      <c r="D15" s="441">
        <f t="shared" si="0"/>
        <v>5682</v>
      </c>
      <c r="E15" s="442">
        <f t="shared" si="1"/>
        <v>0.010928015878510928</v>
      </c>
      <c r="F15" s="443">
        <v>3790</v>
      </c>
      <c r="G15" s="441">
        <v>3899</v>
      </c>
      <c r="H15" s="441">
        <f t="shared" si="2"/>
        <v>7689</v>
      </c>
      <c r="I15" s="440">
        <f t="shared" si="6"/>
        <v>-0.26102223956301207</v>
      </c>
      <c r="J15" s="443">
        <v>39760</v>
      </c>
      <c r="K15" s="441">
        <v>38290</v>
      </c>
      <c r="L15" s="441">
        <f t="shared" si="3"/>
        <v>78050</v>
      </c>
      <c r="M15" s="442">
        <f t="shared" si="4"/>
        <v>0.014074878352837094</v>
      </c>
      <c r="N15" s="441">
        <v>36883</v>
      </c>
      <c r="O15" s="441">
        <v>35156</v>
      </c>
      <c r="P15" s="441">
        <f t="shared" si="5"/>
        <v>72039</v>
      </c>
      <c r="Q15" s="440">
        <f t="shared" si="7"/>
        <v>0.08344091394938857</v>
      </c>
    </row>
    <row r="16" spans="1:17" ht="18.75" customHeight="1">
      <c r="A16" s="444" t="s">
        <v>72</v>
      </c>
      <c r="B16" s="443">
        <v>1635</v>
      </c>
      <c r="C16" s="441">
        <v>2522</v>
      </c>
      <c r="D16" s="441">
        <f t="shared" si="0"/>
        <v>4157</v>
      </c>
      <c r="E16" s="442">
        <f t="shared" si="1"/>
        <v>0.007995030272257996</v>
      </c>
      <c r="F16" s="443">
        <v>1531</v>
      </c>
      <c r="G16" s="441">
        <v>2074</v>
      </c>
      <c r="H16" s="441">
        <f t="shared" si="2"/>
        <v>3605</v>
      </c>
      <c r="I16" s="440">
        <f t="shared" si="6"/>
        <v>0.153120665742025</v>
      </c>
      <c r="J16" s="443">
        <v>29226</v>
      </c>
      <c r="K16" s="441">
        <v>26029</v>
      </c>
      <c r="L16" s="441">
        <f t="shared" si="3"/>
        <v>55255</v>
      </c>
      <c r="M16" s="442">
        <f t="shared" si="4"/>
        <v>0.009964220414939315</v>
      </c>
      <c r="N16" s="441">
        <v>25988</v>
      </c>
      <c r="O16" s="441">
        <v>22057</v>
      </c>
      <c r="P16" s="441">
        <f t="shared" si="5"/>
        <v>48045</v>
      </c>
      <c r="Q16" s="440">
        <f t="shared" si="7"/>
        <v>0.15006764491622437</v>
      </c>
    </row>
    <row r="17" spans="1:17" ht="18.75" customHeight="1">
      <c r="A17" s="444" t="s">
        <v>80</v>
      </c>
      <c r="B17" s="443">
        <v>1841</v>
      </c>
      <c r="C17" s="441">
        <v>1815</v>
      </c>
      <c r="D17" s="441">
        <f t="shared" si="0"/>
        <v>3656</v>
      </c>
      <c r="E17" s="442">
        <f t="shared" si="1"/>
        <v>0.0070314723780070315</v>
      </c>
      <c r="F17" s="443">
        <v>1927</v>
      </c>
      <c r="G17" s="441">
        <v>2135</v>
      </c>
      <c r="H17" s="441">
        <f t="shared" si="2"/>
        <v>4062</v>
      </c>
      <c r="I17" s="440">
        <f t="shared" si="6"/>
        <v>-0.09995076317085183</v>
      </c>
      <c r="J17" s="443">
        <v>18243</v>
      </c>
      <c r="K17" s="441">
        <v>19300</v>
      </c>
      <c r="L17" s="441">
        <f t="shared" si="3"/>
        <v>37543</v>
      </c>
      <c r="M17" s="442">
        <f t="shared" si="4"/>
        <v>0.006770187802697796</v>
      </c>
      <c r="N17" s="441">
        <v>18694</v>
      </c>
      <c r="O17" s="441">
        <v>20666</v>
      </c>
      <c r="P17" s="441">
        <f t="shared" si="5"/>
        <v>39360</v>
      </c>
      <c r="Q17" s="440">
        <f t="shared" si="7"/>
        <v>-0.04616361788617884</v>
      </c>
    </row>
    <row r="18" spans="1:17" ht="18.75" customHeight="1">
      <c r="A18" s="444" t="s">
        <v>88</v>
      </c>
      <c r="B18" s="443">
        <v>983</v>
      </c>
      <c r="C18" s="441">
        <v>884</v>
      </c>
      <c r="D18" s="441">
        <f t="shared" si="0"/>
        <v>1867</v>
      </c>
      <c r="E18" s="442">
        <f t="shared" si="1"/>
        <v>0.0035907436897535906</v>
      </c>
      <c r="F18" s="443">
        <v>1592</v>
      </c>
      <c r="G18" s="441">
        <v>1486</v>
      </c>
      <c r="H18" s="441">
        <f t="shared" si="2"/>
        <v>3078</v>
      </c>
      <c r="I18" s="440">
        <f t="shared" si="6"/>
        <v>-0.3934372969460689</v>
      </c>
      <c r="J18" s="443">
        <v>19473</v>
      </c>
      <c r="K18" s="441">
        <v>16030</v>
      </c>
      <c r="L18" s="441">
        <f t="shared" si="3"/>
        <v>35503</v>
      </c>
      <c r="M18" s="442">
        <f t="shared" si="4"/>
        <v>0.00640231141781903</v>
      </c>
      <c r="N18" s="441">
        <v>22557</v>
      </c>
      <c r="O18" s="441">
        <v>17997</v>
      </c>
      <c r="P18" s="441">
        <f t="shared" si="5"/>
        <v>40554</v>
      </c>
      <c r="Q18" s="440">
        <f t="shared" si="7"/>
        <v>-0.12454998273906392</v>
      </c>
    </row>
    <row r="19" spans="1:17" ht="18.75" customHeight="1" thickBot="1">
      <c r="A19" s="444" t="s">
        <v>58</v>
      </c>
      <c r="B19" s="443">
        <v>354</v>
      </c>
      <c r="C19" s="441">
        <v>171</v>
      </c>
      <c r="D19" s="441">
        <f t="shared" si="0"/>
        <v>525</v>
      </c>
      <c r="E19" s="442">
        <f t="shared" si="1"/>
        <v>0.0010097163562510097</v>
      </c>
      <c r="F19" s="443">
        <v>2252</v>
      </c>
      <c r="G19" s="441">
        <v>103</v>
      </c>
      <c r="H19" s="441">
        <f t="shared" si="2"/>
        <v>2355</v>
      </c>
      <c r="I19" s="440">
        <f t="shared" si="6"/>
        <v>-0.7770700636942676</v>
      </c>
      <c r="J19" s="443">
        <v>22392</v>
      </c>
      <c r="K19" s="441">
        <v>1837</v>
      </c>
      <c r="L19" s="441">
        <f t="shared" si="3"/>
        <v>24229</v>
      </c>
      <c r="M19" s="442">
        <f t="shared" si="4"/>
        <v>0.004369253396680204</v>
      </c>
      <c r="N19" s="441">
        <v>27886</v>
      </c>
      <c r="O19" s="441">
        <v>1853</v>
      </c>
      <c r="P19" s="441">
        <f t="shared" si="5"/>
        <v>29739</v>
      </c>
      <c r="Q19" s="440">
        <f t="shared" si="7"/>
        <v>-0.1852785904031743</v>
      </c>
    </row>
    <row r="20" spans="1:17" s="445" customFormat="1" ht="18.75" customHeight="1">
      <c r="A20" s="448" t="s">
        <v>204</v>
      </c>
      <c r="B20" s="447">
        <f>SUM(B21:B31)</f>
        <v>74611</v>
      </c>
      <c r="C20" s="411">
        <f>SUM(C21:C31)</f>
        <v>68207</v>
      </c>
      <c r="D20" s="411">
        <f t="shared" si="0"/>
        <v>142818</v>
      </c>
      <c r="E20" s="401">
        <f t="shared" si="1"/>
        <v>0.27467746774677465</v>
      </c>
      <c r="F20" s="447">
        <f>SUM(F21:F31)</f>
        <v>65084</v>
      </c>
      <c r="G20" s="411">
        <f>SUM(G21:G31)</f>
        <v>66092</v>
      </c>
      <c r="H20" s="411">
        <f t="shared" si="2"/>
        <v>131176</v>
      </c>
      <c r="I20" s="446">
        <f t="shared" si="6"/>
        <v>0.08875099103494533</v>
      </c>
      <c r="J20" s="447">
        <f>SUM(J21:J31)</f>
        <v>731054</v>
      </c>
      <c r="K20" s="411">
        <f>SUM(K21:K31)</f>
        <v>714985</v>
      </c>
      <c r="L20" s="411">
        <f t="shared" si="3"/>
        <v>1446039</v>
      </c>
      <c r="M20" s="401">
        <f t="shared" si="4"/>
        <v>0.2607664704478949</v>
      </c>
      <c r="N20" s="447">
        <f>SUM(N21:N31)</f>
        <v>653070</v>
      </c>
      <c r="O20" s="411">
        <f>SUM(O21:O31)</f>
        <v>650058</v>
      </c>
      <c r="P20" s="411">
        <f t="shared" si="5"/>
        <v>1303128</v>
      </c>
      <c r="Q20" s="446">
        <f t="shared" si="7"/>
        <v>0.10966766119675131</v>
      </c>
    </row>
    <row r="21" spans="1:17" ht="18.75" customHeight="1">
      <c r="A21" s="454" t="s">
        <v>45</v>
      </c>
      <c r="B21" s="452">
        <v>29248</v>
      </c>
      <c r="C21" s="451">
        <v>26815</v>
      </c>
      <c r="D21" s="451">
        <f t="shared" si="0"/>
        <v>56063</v>
      </c>
      <c r="E21" s="453">
        <f t="shared" si="1"/>
        <v>0.10782424396285782</v>
      </c>
      <c r="F21" s="452">
        <v>31710</v>
      </c>
      <c r="G21" s="451">
        <v>33439</v>
      </c>
      <c r="H21" s="451">
        <f t="shared" si="2"/>
        <v>65149</v>
      </c>
      <c r="I21" s="450">
        <f t="shared" si="6"/>
        <v>-0.13946491887826362</v>
      </c>
      <c r="J21" s="452">
        <v>298872</v>
      </c>
      <c r="K21" s="451">
        <v>295875</v>
      </c>
      <c r="L21" s="451">
        <f t="shared" si="3"/>
        <v>594747</v>
      </c>
      <c r="M21" s="453">
        <f t="shared" si="4"/>
        <v>0.10725165503798594</v>
      </c>
      <c r="N21" s="451">
        <v>317203</v>
      </c>
      <c r="O21" s="451">
        <v>333267</v>
      </c>
      <c r="P21" s="451">
        <f t="shared" si="5"/>
        <v>650470</v>
      </c>
      <c r="Q21" s="450">
        <f t="shared" si="7"/>
        <v>-0.08566574938121663</v>
      </c>
    </row>
    <row r="22" spans="1:17" ht="18.75" customHeight="1">
      <c r="A22" s="454" t="s">
        <v>86</v>
      </c>
      <c r="B22" s="452">
        <v>12367</v>
      </c>
      <c r="C22" s="451">
        <v>10075</v>
      </c>
      <c r="D22" s="451">
        <f t="shared" si="0"/>
        <v>22442</v>
      </c>
      <c r="E22" s="453">
        <f t="shared" si="1"/>
        <v>0.04316200850854316</v>
      </c>
      <c r="F22" s="452">
        <v>1102</v>
      </c>
      <c r="G22" s="451">
        <v>890</v>
      </c>
      <c r="H22" s="451">
        <f t="shared" si="2"/>
        <v>1992</v>
      </c>
      <c r="I22" s="450" t="str">
        <f t="shared" si="6"/>
        <v>  *  </v>
      </c>
      <c r="J22" s="452">
        <v>63450</v>
      </c>
      <c r="K22" s="451">
        <v>62560</v>
      </c>
      <c r="L22" s="451">
        <f t="shared" si="3"/>
        <v>126010</v>
      </c>
      <c r="M22" s="453">
        <f t="shared" si="4"/>
        <v>0.02272358002871239</v>
      </c>
      <c r="N22" s="451">
        <v>16231</v>
      </c>
      <c r="O22" s="451">
        <v>16491</v>
      </c>
      <c r="P22" s="451">
        <f t="shared" si="5"/>
        <v>32722</v>
      </c>
      <c r="Q22" s="450">
        <f t="shared" si="7"/>
        <v>2.850925982519406</v>
      </c>
    </row>
    <row r="23" spans="1:17" ht="18.75" customHeight="1">
      <c r="A23" s="454" t="s">
        <v>84</v>
      </c>
      <c r="B23" s="452">
        <v>9676</v>
      </c>
      <c r="C23" s="451">
        <v>8966</v>
      </c>
      <c r="D23" s="451">
        <f t="shared" si="0"/>
        <v>18642</v>
      </c>
      <c r="E23" s="453">
        <f t="shared" si="1"/>
        <v>0.035853585358535854</v>
      </c>
      <c r="F23" s="452">
        <v>7557</v>
      </c>
      <c r="G23" s="451">
        <v>7312</v>
      </c>
      <c r="H23" s="451">
        <f t="shared" si="2"/>
        <v>14869</v>
      </c>
      <c r="I23" s="450">
        <f t="shared" si="6"/>
        <v>0.25374941152733865</v>
      </c>
      <c r="J23" s="452">
        <v>94838</v>
      </c>
      <c r="K23" s="451">
        <v>92441</v>
      </c>
      <c r="L23" s="451">
        <f t="shared" si="3"/>
        <v>187279</v>
      </c>
      <c r="M23" s="453">
        <f t="shared" si="4"/>
        <v>0.033772314452799206</v>
      </c>
      <c r="N23" s="451">
        <v>71300</v>
      </c>
      <c r="O23" s="451">
        <v>70032</v>
      </c>
      <c r="P23" s="451">
        <f t="shared" si="5"/>
        <v>141332</v>
      </c>
      <c r="Q23" s="450">
        <f t="shared" si="7"/>
        <v>0.32509976509212346</v>
      </c>
    </row>
    <row r="24" spans="1:17" ht="18.75" customHeight="1">
      <c r="A24" s="454" t="s">
        <v>83</v>
      </c>
      <c r="B24" s="452">
        <v>9480</v>
      </c>
      <c r="C24" s="451">
        <v>8318</v>
      </c>
      <c r="D24" s="451">
        <f t="shared" si="0"/>
        <v>17798</v>
      </c>
      <c r="E24" s="453">
        <f t="shared" si="1"/>
        <v>0.03423034611153423</v>
      </c>
      <c r="F24" s="452">
        <v>9543</v>
      </c>
      <c r="G24" s="451">
        <v>9060</v>
      </c>
      <c r="H24" s="451">
        <f t="shared" si="2"/>
        <v>18603</v>
      </c>
      <c r="I24" s="450">
        <f t="shared" si="6"/>
        <v>-0.043272590442401726</v>
      </c>
      <c r="J24" s="452">
        <v>101088</v>
      </c>
      <c r="K24" s="451">
        <v>94233</v>
      </c>
      <c r="L24" s="451">
        <f t="shared" si="3"/>
        <v>195321</v>
      </c>
      <c r="M24" s="453">
        <f t="shared" si="4"/>
        <v>0.03522254086809089</v>
      </c>
      <c r="N24" s="451">
        <v>79283</v>
      </c>
      <c r="O24" s="451">
        <v>77326</v>
      </c>
      <c r="P24" s="451">
        <f t="shared" si="5"/>
        <v>156609</v>
      </c>
      <c r="Q24" s="450">
        <f t="shared" si="7"/>
        <v>0.24718885887784237</v>
      </c>
    </row>
    <row r="25" spans="1:17" ht="18.75" customHeight="1">
      <c r="A25" s="454" t="s">
        <v>80</v>
      </c>
      <c r="B25" s="452">
        <v>3534</v>
      </c>
      <c r="C25" s="451">
        <v>3496</v>
      </c>
      <c r="D25" s="451">
        <f t="shared" si="0"/>
        <v>7030</v>
      </c>
      <c r="E25" s="453">
        <f t="shared" si="1"/>
        <v>0.013520582827513521</v>
      </c>
      <c r="F25" s="452">
        <v>1685</v>
      </c>
      <c r="G25" s="451">
        <v>1720</v>
      </c>
      <c r="H25" s="451">
        <f t="shared" si="2"/>
        <v>3405</v>
      </c>
      <c r="I25" s="450">
        <f t="shared" si="6"/>
        <v>1.064610866372981</v>
      </c>
      <c r="J25" s="452">
        <v>25521</v>
      </c>
      <c r="K25" s="451">
        <v>25634</v>
      </c>
      <c r="L25" s="451">
        <f t="shared" si="3"/>
        <v>51155</v>
      </c>
      <c r="M25" s="453">
        <f t="shared" si="4"/>
        <v>0.009224861013957482</v>
      </c>
      <c r="N25" s="451">
        <v>17752</v>
      </c>
      <c r="O25" s="451">
        <v>18163</v>
      </c>
      <c r="P25" s="451">
        <f t="shared" si="5"/>
        <v>35915</v>
      </c>
      <c r="Q25" s="450">
        <f t="shared" si="7"/>
        <v>0.42433523597382705</v>
      </c>
    </row>
    <row r="26" spans="1:17" ht="18.75" customHeight="1">
      <c r="A26" s="454" t="s">
        <v>74</v>
      </c>
      <c r="B26" s="452">
        <v>2042</v>
      </c>
      <c r="C26" s="451">
        <v>2463</v>
      </c>
      <c r="D26" s="451">
        <f t="shared" si="0"/>
        <v>4505</v>
      </c>
      <c r="E26" s="453">
        <f t="shared" si="1"/>
        <v>0.008664327971258665</v>
      </c>
      <c r="F26" s="452">
        <v>837</v>
      </c>
      <c r="G26" s="451">
        <v>1164</v>
      </c>
      <c r="H26" s="451">
        <f t="shared" si="2"/>
        <v>2001</v>
      </c>
      <c r="I26" s="450">
        <f t="shared" si="6"/>
        <v>1.2513743128435784</v>
      </c>
      <c r="J26" s="452">
        <v>17218</v>
      </c>
      <c r="K26" s="451">
        <v>17751</v>
      </c>
      <c r="L26" s="451">
        <f t="shared" si="3"/>
        <v>34969</v>
      </c>
      <c r="M26" s="453">
        <f t="shared" si="4"/>
        <v>0.006306014364130177</v>
      </c>
      <c r="N26" s="451">
        <v>7715</v>
      </c>
      <c r="O26" s="451">
        <v>8749</v>
      </c>
      <c r="P26" s="451">
        <f t="shared" si="5"/>
        <v>16464</v>
      </c>
      <c r="Q26" s="450">
        <f t="shared" si="7"/>
        <v>1.1239674441205052</v>
      </c>
    </row>
    <row r="27" spans="1:17" ht="18.75" customHeight="1">
      <c r="A27" s="454" t="s">
        <v>88</v>
      </c>
      <c r="B27" s="452">
        <v>2293</v>
      </c>
      <c r="C27" s="451">
        <v>2158</v>
      </c>
      <c r="D27" s="451">
        <f t="shared" si="0"/>
        <v>4451</v>
      </c>
      <c r="E27" s="453">
        <f t="shared" si="1"/>
        <v>0.008560471431758561</v>
      </c>
      <c r="F27" s="452">
        <v>2289</v>
      </c>
      <c r="G27" s="451">
        <v>2348</v>
      </c>
      <c r="H27" s="451">
        <f t="shared" si="2"/>
        <v>4637</v>
      </c>
      <c r="I27" s="450">
        <f t="shared" si="6"/>
        <v>-0.04011214147077857</v>
      </c>
      <c r="J27" s="452">
        <v>23582</v>
      </c>
      <c r="K27" s="451">
        <v>24005</v>
      </c>
      <c r="L27" s="451">
        <f t="shared" si="3"/>
        <v>47587</v>
      </c>
      <c r="M27" s="453">
        <f t="shared" si="4"/>
        <v>0.008581438003542073</v>
      </c>
      <c r="N27" s="451">
        <v>22256</v>
      </c>
      <c r="O27" s="451">
        <v>24557</v>
      </c>
      <c r="P27" s="451">
        <f t="shared" si="5"/>
        <v>46813</v>
      </c>
      <c r="Q27" s="450">
        <f t="shared" si="7"/>
        <v>0.016533868797129037</v>
      </c>
    </row>
    <row r="28" spans="1:17" ht="18.75" customHeight="1">
      <c r="A28" s="454" t="s">
        <v>73</v>
      </c>
      <c r="B28" s="452">
        <v>2165</v>
      </c>
      <c r="C28" s="451">
        <v>2248</v>
      </c>
      <c r="D28" s="451">
        <f t="shared" si="0"/>
        <v>4413</v>
      </c>
      <c r="E28" s="453">
        <f t="shared" si="1"/>
        <v>0.008487387200258488</v>
      </c>
      <c r="F28" s="452">
        <v>2159</v>
      </c>
      <c r="G28" s="451">
        <v>2237</v>
      </c>
      <c r="H28" s="451">
        <f t="shared" si="2"/>
        <v>4396</v>
      </c>
      <c r="I28" s="450">
        <f t="shared" si="6"/>
        <v>0.003867151956324033</v>
      </c>
      <c r="J28" s="452">
        <v>25955</v>
      </c>
      <c r="K28" s="451">
        <v>26805</v>
      </c>
      <c r="L28" s="451">
        <f t="shared" si="3"/>
        <v>52760</v>
      </c>
      <c r="M28" s="453">
        <f t="shared" si="4"/>
        <v>0.009514293169707687</v>
      </c>
      <c r="N28" s="451">
        <v>16323</v>
      </c>
      <c r="O28" s="451">
        <v>16971</v>
      </c>
      <c r="P28" s="451">
        <f t="shared" si="5"/>
        <v>33294</v>
      </c>
      <c r="Q28" s="450">
        <f t="shared" si="7"/>
        <v>0.5846699104943833</v>
      </c>
    </row>
    <row r="29" spans="1:17" ht="18.75" customHeight="1">
      <c r="A29" s="454" t="s">
        <v>43</v>
      </c>
      <c r="B29" s="452">
        <v>2245</v>
      </c>
      <c r="C29" s="451">
        <v>1941</v>
      </c>
      <c r="D29" s="451">
        <f t="shared" si="0"/>
        <v>4186</v>
      </c>
      <c r="E29" s="453">
        <f t="shared" si="1"/>
        <v>0.008050805080508051</v>
      </c>
      <c r="F29" s="452">
        <v>1470</v>
      </c>
      <c r="G29" s="451">
        <v>2519</v>
      </c>
      <c r="H29" s="451">
        <f t="shared" si="2"/>
        <v>3989</v>
      </c>
      <c r="I29" s="450">
        <f t="shared" si="6"/>
        <v>0.049385810980195455</v>
      </c>
      <c r="J29" s="452">
        <v>29414</v>
      </c>
      <c r="K29" s="451">
        <v>30031</v>
      </c>
      <c r="L29" s="451">
        <f t="shared" si="3"/>
        <v>59445</v>
      </c>
      <c r="M29" s="453">
        <f t="shared" si="4"/>
        <v>0.010719809656430506</v>
      </c>
      <c r="N29" s="451">
        <v>23905</v>
      </c>
      <c r="O29" s="451">
        <v>24296</v>
      </c>
      <c r="P29" s="451">
        <f t="shared" si="5"/>
        <v>48201</v>
      </c>
      <c r="Q29" s="450">
        <f t="shared" si="7"/>
        <v>0.2332731686064604</v>
      </c>
    </row>
    <row r="30" spans="1:17" ht="18.75" customHeight="1">
      <c r="A30" s="454" t="s">
        <v>71</v>
      </c>
      <c r="B30" s="452">
        <v>901</v>
      </c>
      <c r="C30" s="451">
        <v>1101</v>
      </c>
      <c r="D30" s="451">
        <f t="shared" si="0"/>
        <v>2002</v>
      </c>
      <c r="E30" s="453">
        <f t="shared" si="1"/>
        <v>0.0038503850385038503</v>
      </c>
      <c r="F30" s="452"/>
      <c r="G30" s="451"/>
      <c r="H30" s="451">
        <f t="shared" si="2"/>
        <v>0</v>
      </c>
      <c r="I30" s="450" t="str">
        <f t="shared" si="6"/>
        <v>         /0</v>
      </c>
      <c r="J30" s="452">
        <v>901</v>
      </c>
      <c r="K30" s="451">
        <v>1101</v>
      </c>
      <c r="L30" s="451">
        <f t="shared" si="3"/>
        <v>2002</v>
      </c>
      <c r="M30" s="453">
        <f t="shared" si="4"/>
        <v>0.00036102378555259273</v>
      </c>
      <c r="N30" s="451"/>
      <c r="O30" s="451"/>
      <c r="P30" s="451">
        <f t="shared" si="5"/>
        <v>0</v>
      </c>
      <c r="Q30" s="450" t="str">
        <f t="shared" si="7"/>
        <v>         /0</v>
      </c>
    </row>
    <row r="31" spans="1:17" ht="18.75" customHeight="1" thickBot="1">
      <c r="A31" s="454" t="s">
        <v>58</v>
      </c>
      <c r="B31" s="452">
        <v>660</v>
      </c>
      <c r="C31" s="451">
        <v>626</v>
      </c>
      <c r="D31" s="451">
        <f t="shared" si="0"/>
        <v>1286</v>
      </c>
      <c r="E31" s="453">
        <f t="shared" si="1"/>
        <v>0.002473324255502473</v>
      </c>
      <c r="F31" s="452">
        <v>6732</v>
      </c>
      <c r="G31" s="451">
        <v>5403</v>
      </c>
      <c r="H31" s="451">
        <f t="shared" si="2"/>
        <v>12135</v>
      </c>
      <c r="I31" s="450">
        <f t="shared" si="6"/>
        <v>-0.8940255459414915</v>
      </c>
      <c r="J31" s="452">
        <v>50215</v>
      </c>
      <c r="K31" s="451">
        <v>44549</v>
      </c>
      <c r="L31" s="451">
        <f t="shared" si="3"/>
        <v>94764</v>
      </c>
      <c r="M31" s="453">
        <f t="shared" si="4"/>
        <v>0.017088940066985962</v>
      </c>
      <c r="N31" s="451">
        <v>81102</v>
      </c>
      <c r="O31" s="451">
        <v>60206</v>
      </c>
      <c r="P31" s="451">
        <f t="shared" si="5"/>
        <v>141308</v>
      </c>
      <c r="Q31" s="450">
        <f t="shared" si="7"/>
        <v>-0.3293797944914655</v>
      </c>
    </row>
    <row r="32" spans="1:17" s="445" customFormat="1" ht="18.75" customHeight="1">
      <c r="A32" s="448" t="s">
        <v>191</v>
      </c>
      <c r="B32" s="447">
        <f>SUM(B33:B37)</f>
        <v>27972</v>
      </c>
      <c r="C32" s="411">
        <f>SUM(C33:C37)</f>
        <v>41293</v>
      </c>
      <c r="D32" s="411">
        <f t="shared" si="0"/>
        <v>69265</v>
      </c>
      <c r="E32" s="401">
        <f t="shared" si="1"/>
        <v>0.1332152446013832</v>
      </c>
      <c r="F32" s="447">
        <f>SUM(F33:F37)</f>
        <v>24070</v>
      </c>
      <c r="G32" s="411">
        <f>SUM(G33:G37)</f>
        <v>34723</v>
      </c>
      <c r="H32" s="411">
        <f t="shared" si="2"/>
        <v>58793</v>
      </c>
      <c r="I32" s="446">
        <f t="shared" si="6"/>
        <v>0.178116442433623</v>
      </c>
      <c r="J32" s="447">
        <f>SUM(J33:J37)</f>
        <v>380514</v>
      </c>
      <c r="K32" s="411">
        <f>SUM(K33:K37)</f>
        <v>344658</v>
      </c>
      <c r="L32" s="411">
        <f t="shared" si="3"/>
        <v>725172</v>
      </c>
      <c r="M32" s="401">
        <f t="shared" si="4"/>
        <v>0.1307713989094629</v>
      </c>
      <c r="N32" s="447">
        <f>SUM(N33:N37)</f>
        <v>369261</v>
      </c>
      <c r="O32" s="411">
        <f>SUM(O33:O37)</f>
        <v>338793</v>
      </c>
      <c r="P32" s="411">
        <f t="shared" si="5"/>
        <v>708054</v>
      </c>
      <c r="Q32" s="446">
        <f t="shared" si="7"/>
        <v>0.024176122160174174</v>
      </c>
    </row>
    <row r="33" spans="1:17" ht="18.75" customHeight="1">
      <c r="A33" s="454" t="s">
        <v>45</v>
      </c>
      <c r="B33" s="452">
        <v>10129</v>
      </c>
      <c r="C33" s="451">
        <v>16360</v>
      </c>
      <c r="D33" s="451">
        <f t="shared" si="0"/>
        <v>26489</v>
      </c>
      <c r="E33" s="453">
        <f t="shared" si="1"/>
        <v>0.050945479163300944</v>
      </c>
      <c r="F33" s="452">
        <v>8185</v>
      </c>
      <c r="G33" s="451">
        <v>14844</v>
      </c>
      <c r="H33" s="451">
        <f t="shared" si="2"/>
        <v>23029</v>
      </c>
      <c r="I33" s="450">
        <f t="shared" si="6"/>
        <v>0.15024534282860746</v>
      </c>
      <c r="J33" s="452">
        <v>143744</v>
      </c>
      <c r="K33" s="451">
        <v>151034</v>
      </c>
      <c r="L33" s="451">
        <f t="shared" si="3"/>
        <v>294778</v>
      </c>
      <c r="M33" s="453">
        <f t="shared" si="4"/>
        <v>0.05315777695185923</v>
      </c>
      <c r="N33" s="452">
        <v>120689</v>
      </c>
      <c r="O33" s="451">
        <v>139023</v>
      </c>
      <c r="P33" s="441">
        <f t="shared" si="5"/>
        <v>259712</v>
      </c>
      <c r="Q33" s="450">
        <f t="shared" si="7"/>
        <v>0.1350187900443569</v>
      </c>
    </row>
    <row r="34" spans="1:17" ht="18.75" customHeight="1">
      <c r="A34" s="454" t="s">
        <v>87</v>
      </c>
      <c r="B34" s="452">
        <v>8843</v>
      </c>
      <c r="C34" s="451">
        <v>13762</v>
      </c>
      <c r="D34" s="451">
        <f t="shared" si="0"/>
        <v>22605</v>
      </c>
      <c r="E34" s="453">
        <f t="shared" si="1"/>
        <v>0.04347550139629348</v>
      </c>
      <c r="F34" s="452">
        <v>7208</v>
      </c>
      <c r="G34" s="451">
        <v>10386</v>
      </c>
      <c r="H34" s="451">
        <f t="shared" si="2"/>
        <v>17594</v>
      </c>
      <c r="I34" s="450">
        <f t="shared" si="6"/>
        <v>0.28481300443332946</v>
      </c>
      <c r="J34" s="452">
        <v>122876</v>
      </c>
      <c r="K34" s="451">
        <v>116125</v>
      </c>
      <c r="L34" s="451">
        <f t="shared" si="3"/>
        <v>239001</v>
      </c>
      <c r="M34" s="453">
        <f t="shared" si="4"/>
        <v>0.04309942346196564</v>
      </c>
      <c r="N34" s="452">
        <v>114097</v>
      </c>
      <c r="O34" s="451">
        <v>106224</v>
      </c>
      <c r="P34" s="441">
        <f t="shared" si="5"/>
        <v>220321</v>
      </c>
      <c r="Q34" s="450">
        <f t="shared" si="7"/>
        <v>0.0847853813299686</v>
      </c>
    </row>
    <row r="35" spans="1:17" ht="18.75" customHeight="1">
      <c r="A35" s="454" t="s">
        <v>81</v>
      </c>
      <c r="B35" s="452">
        <v>4895</v>
      </c>
      <c r="C35" s="451">
        <v>6780</v>
      </c>
      <c r="D35" s="451">
        <f t="shared" si="0"/>
        <v>11675</v>
      </c>
      <c r="E35" s="453">
        <f t="shared" si="1"/>
        <v>0.022454168493772454</v>
      </c>
      <c r="F35" s="452">
        <v>5701</v>
      </c>
      <c r="G35" s="451">
        <v>7697</v>
      </c>
      <c r="H35" s="451">
        <f t="shared" si="2"/>
        <v>13398</v>
      </c>
      <c r="I35" s="450">
        <f t="shared" si="6"/>
        <v>-0.12860128377369762</v>
      </c>
      <c r="J35" s="452">
        <v>76067</v>
      </c>
      <c r="K35" s="451">
        <v>72804</v>
      </c>
      <c r="L35" s="451">
        <f t="shared" si="3"/>
        <v>148871</v>
      </c>
      <c r="M35" s="453">
        <f t="shared" si="4"/>
        <v>0.026846139849650365</v>
      </c>
      <c r="N35" s="452">
        <v>77546</v>
      </c>
      <c r="O35" s="451">
        <v>73657</v>
      </c>
      <c r="P35" s="441">
        <f t="shared" si="5"/>
        <v>151203</v>
      </c>
      <c r="Q35" s="450">
        <f t="shared" si="7"/>
        <v>-0.015422974411883339</v>
      </c>
    </row>
    <row r="36" spans="1:17" ht="18.75" customHeight="1">
      <c r="A36" s="454" t="s">
        <v>77</v>
      </c>
      <c r="B36" s="452">
        <v>3099</v>
      </c>
      <c r="C36" s="451">
        <v>4391</v>
      </c>
      <c r="D36" s="451">
        <f t="shared" si="0"/>
        <v>7490</v>
      </c>
      <c r="E36" s="453">
        <f t="shared" si="1"/>
        <v>0.014405286682514406</v>
      </c>
      <c r="F36" s="452"/>
      <c r="G36" s="451"/>
      <c r="H36" s="451">
        <f t="shared" si="2"/>
        <v>0</v>
      </c>
      <c r="I36" s="450" t="str">
        <f t="shared" si="6"/>
        <v>         /0</v>
      </c>
      <c r="J36" s="452">
        <v>3343</v>
      </c>
      <c r="K36" s="451">
        <v>4695</v>
      </c>
      <c r="L36" s="451">
        <f t="shared" si="3"/>
        <v>8038</v>
      </c>
      <c r="M36" s="453">
        <f t="shared" si="4"/>
        <v>0.0014495050890468233</v>
      </c>
      <c r="N36" s="452"/>
      <c r="O36" s="451"/>
      <c r="P36" s="441">
        <f t="shared" si="5"/>
        <v>0</v>
      </c>
      <c r="Q36" s="450" t="str">
        <f t="shared" si="7"/>
        <v>         /0</v>
      </c>
    </row>
    <row r="37" spans="1:17" ht="18.75" customHeight="1" thickBot="1">
      <c r="A37" s="454" t="s">
        <v>58</v>
      </c>
      <c r="B37" s="452">
        <v>1006</v>
      </c>
      <c r="C37" s="451">
        <v>0</v>
      </c>
      <c r="D37" s="451">
        <f t="shared" si="0"/>
        <v>1006</v>
      </c>
      <c r="E37" s="453">
        <f t="shared" si="1"/>
        <v>0.0019348088655019348</v>
      </c>
      <c r="F37" s="452">
        <v>2976</v>
      </c>
      <c r="G37" s="451">
        <v>1796</v>
      </c>
      <c r="H37" s="451">
        <f t="shared" si="2"/>
        <v>4772</v>
      </c>
      <c r="I37" s="450">
        <f t="shared" si="6"/>
        <v>-0.78918692372171</v>
      </c>
      <c r="J37" s="452">
        <v>34484</v>
      </c>
      <c r="K37" s="451">
        <v>0</v>
      </c>
      <c r="L37" s="451">
        <f t="shared" si="3"/>
        <v>34484</v>
      </c>
      <c r="M37" s="453">
        <f t="shared" si="4"/>
        <v>0.006218553556940862</v>
      </c>
      <c r="N37" s="452">
        <v>56929</v>
      </c>
      <c r="O37" s="451">
        <v>19889</v>
      </c>
      <c r="P37" s="441">
        <f t="shared" si="5"/>
        <v>76818</v>
      </c>
      <c r="Q37" s="450">
        <f t="shared" si="7"/>
        <v>-0.5510947954906402</v>
      </c>
    </row>
    <row r="38" spans="1:17" s="445" customFormat="1" ht="18.75" customHeight="1">
      <c r="A38" s="448" t="s">
        <v>234</v>
      </c>
      <c r="B38" s="447">
        <f>SUM(B39:B44)</f>
        <v>57449</v>
      </c>
      <c r="C38" s="411">
        <f>SUM(C39:C44)</f>
        <v>54495</v>
      </c>
      <c r="D38" s="411">
        <f t="shared" si="0"/>
        <v>111944</v>
      </c>
      <c r="E38" s="401">
        <f t="shared" si="1"/>
        <v>0.2152984529222153</v>
      </c>
      <c r="F38" s="447">
        <f>SUM(F39:F44)</f>
        <v>47006</v>
      </c>
      <c r="G38" s="411">
        <f>SUM(G39:G44)</f>
        <v>46737</v>
      </c>
      <c r="H38" s="411">
        <f t="shared" si="2"/>
        <v>93743</v>
      </c>
      <c r="I38" s="446">
        <f t="shared" si="6"/>
        <v>0.19415849716778855</v>
      </c>
      <c r="J38" s="447">
        <f>SUM(J39:J44)</f>
        <v>569749</v>
      </c>
      <c r="K38" s="411">
        <f>SUM(K39:K44)</f>
        <v>537877</v>
      </c>
      <c r="L38" s="411">
        <f t="shared" si="3"/>
        <v>1107626</v>
      </c>
      <c r="M38" s="401">
        <f t="shared" si="4"/>
        <v>0.19973992582241562</v>
      </c>
      <c r="N38" s="447">
        <f>SUM(N39:N44)</f>
        <v>498590</v>
      </c>
      <c r="O38" s="411">
        <f>SUM(O39:O44)</f>
        <v>481920</v>
      </c>
      <c r="P38" s="411">
        <f t="shared" si="5"/>
        <v>980510</v>
      </c>
      <c r="Q38" s="446">
        <f t="shared" si="7"/>
        <v>0.12964273694301953</v>
      </c>
    </row>
    <row r="39" spans="1:17" s="449" customFormat="1" ht="18.75" customHeight="1">
      <c r="A39" s="444" t="s">
        <v>43</v>
      </c>
      <c r="B39" s="443">
        <v>25484</v>
      </c>
      <c r="C39" s="441">
        <v>21865</v>
      </c>
      <c r="D39" s="441">
        <f t="shared" si="0"/>
        <v>47349</v>
      </c>
      <c r="E39" s="442">
        <f t="shared" si="1"/>
        <v>0.09106487571834107</v>
      </c>
      <c r="F39" s="443">
        <v>15699</v>
      </c>
      <c r="G39" s="441">
        <v>15678</v>
      </c>
      <c r="H39" s="441">
        <f t="shared" si="2"/>
        <v>31377</v>
      </c>
      <c r="I39" s="440">
        <f t="shared" si="6"/>
        <v>0.5090352806195622</v>
      </c>
      <c r="J39" s="443">
        <v>205500</v>
      </c>
      <c r="K39" s="441">
        <v>181498</v>
      </c>
      <c r="L39" s="441">
        <f t="shared" si="3"/>
        <v>386998</v>
      </c>
      <c r="M39" s="442">
        <f t="shared" si="4"/>
        <v>0.06978795352711402</v>
      </c>
      <c r="N39" s="441">
        <v>186928</v>
      </c>
      <c r="O39" s="441">
        <v>180305</v>
      </c>
      <c r="P39" s="441">
        <f t="shared" si="5"/>
        <v>367233</v>
      </c>
      <c r="Q39" s="440">
        <f t="shared" si="7"/>
        <v>0.053821415831365904</v>
      </c>
    </row>
    <row r="40" spans="1:17" s="449" customFormat="1" ht="18.75" customHeight="1">
      <c r="A40" s="444" t="s">
        <v>45</v>
      </c>
      <c r="B40" s="443">
        <v>16175</v>
      </c>
      <c r="C40" s="441">
        <v>16145</v>
      </c>
      <c r="D40" s="441">
        <f t="shared" si="0"/>
        <v>32320</v>
      </c>
      <c r="E40" s="442">
        <f t="shared" si="1"/>
        <v>0.06216006216006216</v>
      </c>
      <c r="F40" s="443">
        <v>8656</v>
      </c>
      <c r="G40" s="441">
        <v>9822</v>
      </c>
      <c r="H40" s="441">
        <f t="shared" si="2"/>
        <v>18478</v>
      </c>
      <c r="I40" s="440">
        <f t="shared" si="6"/>
        <v>0.749107046217123</v>
      </c>
      <c r="J40" s="443">
        <v>126478</v>
      </c>
      <c r="K40" s="441">
        <v>134698</v>
      </c>
      <c r="L40" s="441">
        <f t="shared" si="3"/>
        <v>261176</v>
      </c>
      <c r="M40" s="442">
        <f t="shared" si="4"/>
        <v>0.047098275831910064</v>
      </c>
      <c r="N40" s="441">
        <v>84771</v>
      </c>
      <c r="O40" s="441">
        <v>94119</v>
      </c>
      <c r="P40" s="441">
        <f t="shared" si="5"/>
        <v>178890</v>
      </c>
      <c r="Q40" s="440">
        <f t="shared" si="7"/>
        <v>0.4599809939068702</v>
      </c>
    </row>
    <row r="41" spans="1:17" s="449" customFormat="1" ht="18.75" customHeight="1">
      <c r="A41" s="444" t="s">
        <v>88</v>
      </c>
      <c r="B41" s="443">
        <v>8599</v>
      </c>
      <c r="C41" s="441">
        <v>8468</v>
      </c>
      <c r="D41" s="441">
        <f t="shared" si="0"/>
        <v>17067</v>
      </c>
      <c r="E41" s="442">
        <f t="shared" si="1"/>
        <v>0.03282443628978282</v>
      </c>
      <c r="F41" s="443">
        <v>12904</v>
      </c>
      <c r="G41" s="441">
        <v>11622</v>
      </c>
      <c r="H41" s="441">
        <f t="shared" si="2"/>
        <v>24526</v>
      </c>
      <c r="I41" s="440">
        <f t="shared" si="6"/>
        <v>-0.30412623338497924</v>
      </c>
      <c r="J41" s="443">
        <v>125670</v>
      </c>
      <c r="K41" s="441">
        <v>117282</v>
      </c>
      <c r="L41" s="441">
        <f t="shared" si="3"/>
        <v>242952</v>
      </c>
      <c r="M41" s="442">
        <f t="shared" si="4"/>
        <v>0.043811913460326424</v>
      </c>
      <c r="N41" s="441">
        <v>126752</v>
      </c>
      <c r="O41" s="441">
        <v>116415</v>
      </c>
      <c r="P41" s="441">
        <f t="shared" si="5"/>
        <v>243167</v>
      </c>
      <c r="Q41" s="440">
        <f t="shared" si="7"/>
        <v>-0.0008841660258176454</v>
      </c>
    </row>
    <row r="42" spans="1:17" s="449" customFormat="1" ht="18.75" customHeight="1">
      <c r="A42" s="444" t="s">
        <v>78</v>
      </c>
      <c r="B42" s="443">
        <v>3773</v>
      </c>
      <c r="C42" s="441">
        <v>4312</v>
      </c>
      <c r="D42" s="441">
        <f t="shared" si="0"/>
        <v>8085</v>
      </c>
      <c r="E42" s="442">
        <f t="shared" si="1"/>
        <v>0.01554963188626555</v>
      </c>
      <c r="F42" s="443">
        <v>2108</v>
      </c>
      <c r="G42" s="441">
        <v>2101</v>
      </c>
      <c r="H42" s="441">
        <f t="shared" si="2"/>
        <v>4209</v>
      </c>
      <c r="I42" s="440">
        <f t="shared" si="6"/>
        <v>0.9208838203848895</v>
      </c>
      <c r="J42" s="443">
        <v>33243</v>
      </c>
      <c r="K42" s="441">
        <v>33049</v>
      </c>
      <c r="L42" s="441">
        <f t="shared" si="3"/>
        <v>66292</v>
      </c>
      <c r="M42" s="442">
        <f t="shared" si="4"/>
        <v>0.011954539856070168</v>
      </c>
      <c r="N42" s="441">
        <v>25067</v>
      </c>
      <c r="O42" s="441">
        <v>24987</v>
      </c>
      <c r="P42" s="441">
        <f t="shared" si="5"/>
        <v>50054</v>
      </c>
      <c r="Q42" s="440">
        <f t="shared" si="7"/>
        <v>0.3244096375914012</v>
      </c>
    </row>
    <row r="43" spans="1:17" s="449" customFormat="1" ht="18.75" customHeight="1">
      <c r="A43" s="444" t="s">
        <v>75</v>
      </c>
      <c r="B43" s="443">
        <v>2389</v>
      </c>
      <c r="C43" s="441">
        <v>2821</v>
      </c>
      <c r="D43" s="441">
        <f t="shared" si="0"/>
        <v>5210</v>
      </c>
      <c r="E43" s="442">
        <f t="shared" si="1"/>
        <v>0.01002023279251002</v>
      </c>
      <c r="F43" s="443"/>
      <c r="G43" s="441"/>
      <c r="H43" s="441">
        <f t="shared" si="2"/>
        <v>0</v>
      </c>
      <c r="I43" s="440" t="str">
        <f t="shared" si="6"/>
        <v>         /0</v>
      </c>
      <c r="J43" s="443">
        <v>10955</v>
      </c>
      <c r="K43" s="441">
        <v>12544</v>
      </c>
      <c r="L43" s="441">
        <f t="shared" si="3"/>
        <v>23499</v>
      </c>
      <c r="M43" s="442">
        <f t="shared" si="4"/>
        <v>0.004237611356993195</v>
      </c>
      <c r="N43" s="441"/>
      <c r="O43" s="441"/>
      <c r="P43" s="441">
        <f t="shared" si="5"/>
        <v>0</v>
      </c>
      <c r="Q43" s="440" t="str">
        <f t="shared" si="7"/>
        <v>         /0</v>
      </c>
    </row>
    <row r="44" spans="1:17" s="449" customFormat="1" ht="18.75" customHeight="1" thickBot="1">
      <c r="A44" s="444" t="s">
        <v>58</v>
      </c>
      <c r="B44" s="443">
        <v>1029</v>
      </c>
      <c r="C44" s="441">
        <v>884</v>
      </c>
      <c r="D44" s="441">
        <f t="shared" si="0"/>
        <v>1913</v>
      </c>
      <c r="E44" s="442">
        <f t="shared" si="1"/>
        <v>0.0036792140752536793</v>
      </c>
      <c r="F44" s="443">
        <v>7639</v>
      </c>
      <c r="G44" s="441">
        <v>7514</v>
      </c>
      <c r="H44" s="441">
        <f t="shared" si="2"/>
        <v>15153</v>
      </c>
      <c r="I44" s="440">
        <f t="shared" si="6"/>
        <v>-0.873754372071537</v>
      </c>
      <c r="J44" s="443">
        <v>67903</v>
      </c>
      <c r="K44" s="441">
        <v>58806</v>
      </c>
      <c r="L44" s="441">
        <f t="shared" si="3"/>
        <v>126709</v>
      </c>
      <c r="M44" s="442">
        <f t="shared" si="4"/>
        <v>0.022849631790001733</v>
      </c>
      <c r="N44" s="441">
        <v>75072</v>
      </c>
      <c r="O44" s="441">
        <v>66094</v>
      </c>
      <c r="P44" s="441">
        <f t="shared" si="5"/>
        <v>141166</v>
      </c>
      <c r="Q44" s="440">
        <f t="shared" si="7"/>
        <v>-0.10241134550812514</v>
      </c>
    </row>
    <row r="45" spans="1:17" s="445" customFormat="1" ht="18.75" customHeight="1">
      <c r="A45" s="448" t="s">
        <v>174</v>
      </c>
      <c r="B45" s="447">
        <f>SUM(B46:B50)</f>
        <v>3770</v>
      </c>
      <c r="C45" s="411">
        <f>SUM(C46:C50)</f>
        <v>3740</v>
      </c>
      <c r="D45" s="411">
        <f t="shared" si="0"/>
        <v>7510</v>
      </c>
      <c r="E45" s="401">
        <f t="shared" si="1"/>
        <v>0.014443752067514444</v>
      </c>
      <c r="F45" s="447">
        <f>SUM(F46:F50)</f>
        <v>4237</v>
      </c>
      <c r="G45" s="411">
        <f>SUM(G46:G50)</f>
        <v>4373</v>
      </c>
      <c r="H45" s="411">
        <f t="shared" si="2"/>
        <v>8610</v>
      </c>
      <c r="I45" s="446">
        <f t="shared" si="6"/>
        <v>-0.12775842044134722</v>
      </c>
      <c r="J45" s="447">
        <f>SUM(J46:J50)</f>
        <v>53109</v>
      </c>
      <c r="K45" s="411">
        <f>SUM(K46:K50)</f>
        <v>50853</v>
      </c>
      <c r="L45" s="411">
        <f t="shared" si="3"/>
        <v>103962</v>
      </c>
      <c r="M45" s="401">
        <f t="shared" si="4"/>
        <v>0.01874762976704228</v>
      </c>
      <c r="N45" s="447">
        <f>SUM(N46:N50)</f>
        <v>55923</v>
      </c>
      <c r="O45" s="411">
        <f>SUM(O46:O50)</f>
        <v>53152</v>
      </c>
      <c r="P45" s="411">
        <f t="shared" si="5"/>
        <v>109075</v>
      </c>
      <c r="Q45" s="446">
        <f t="shared" si="7"/>
        <v>-0.04687600275040105</v>
      </c>
    </row>
    <row r="46" spans="1:17" ht="18.75" customHeight="1">
      <c r="A46" s="444" t="s">
        <v>45</v>
      </c>
      <c r="B46" s="443">
        <v>2486</v>
      </c>
      <c r="C46" s="441">
        <v>2591</v>
      </c>
      <c r="D46" s="441">
        <f t="shared" si="0"/>
        <v>5077</v>
      </c>
      <c r="E46" s="442">
        <f t="shared" si="1"/>
        <v>0.009764437982259764</v>
      </c>
      <c r="F46" s="443">
        <v>1669</v>
      </c>
      <c r="G46" s="441">
        <v>1706</v>
      </c>
      <c r="H46" s="441">
        <f t="shared" si="2"/>
        <v>3375</v>
      </c>
      <c r="I46" s="440">
        <f t="shared" si="6"/>
        <v>0.5042962962962962</v>
      </c>
      <c r="J46" s="443">
        <v>26205</v>
      </c>
      <c r="K46" s="441">
        <v>27525</v>
      </c>
      <c r="L46" s="441">
        <f t="shared" si="3"/>
        <v>53730</v>
      </c>
      <c r="M46" s="442">
        <f t="shared" si="4"/>
        <v>0.009689214784086317</v>
      </c>
      <c r="N46" s="441">
        <v>20491</v>
      </c>
      <c r="O46" s="441">
        <v>18357</v>
      </c>
      <c r="P46" s="441">
        <f t="shared" si="5"/>
        <v>38848</v>
      </c>
      <c r="Q46" s="440">
        <f t="shared" si="7"/>
        <v>0.3830827841845139</v>
      </c>
    </row>
    <row r="47" spans="1:17" ht="18.75" customHeight="1">
      <c r="A47" s="444" t="s">
        <v>88</v>
      </c>
      <c r="B47" s="443">
        <v>541</v>
      </c>
      <c r="C47" s="441">
        <v>344</v>
      </c>
      <c r="D47" s="441">
        <f t="shared" si="0"/>
        <v>885</v>
      </c>
      <c r="E47" s="442">
        <f t="shared" si="1"/>
        <v>0.001702093286251702</v>
      </c>
      <c r="F47" s="443">
        <v>696</v>
      </c>
      <c r="G47" s="441">
        <v>680</v>
      </c>
      <c r="H47" s="441">
        <f t="shared" si="2"/>
        <v>1376</v>
      </c>
      <c r="I47" s="440">
        <f t="shared" si="6"/>
        <v>-0.35683139534883723</v>
      </c>
      <c r="J47" s="443">
        <v>9398</v>
      </c>
      <c r="K47" s="441">
        <v>7976</v>
      </c>
      <c r="L47" s="441">
        <f t="shared" si="3"/>
        <v>17374</v>
      </c>
      <c r="M47" s="442">
        <f t="shared" si="4"/>
        <v>0.003133080544550822</v>
      </c>
      <c r="N47" s="441">
        <v>10194</v>
      </c>
      <c r="O47" s="441">
        <v>9156</v>
      </c>
      <c r="P47" s="441">
        <f t="shared" si="5"/>
        <v>19350</v>
      </c>
      <c r="Q47" s="440">
        <f t="shared" si="7"/>
        <v>-0.10211886304909557</v>
      </c>
    </row>
    <row r="48" spans="1:17" ht="18.75" customHeight="1">
      <c r="A48" s="444" t="s">
        <v>69</v>
      </c>
      <c r="B48" s="443">
        <v>408</v>
      </c>
      <c r="C48" s="441">
        <v>420</v>
      </c>
      <c r="D48" s="441">
        <f t="shared" si="0"/>
        <v>828</v>
      </c>
      <c r="E48" s="442">
        <f t="shared" si="1"/>
        <v>0.0015924669390015925</v>
      </c>
      <c r="F48" s="443">
        <v>322</v>
      </c>
      <c r="G48" s="441">
        <v>287</v>
      </c>
      <c r="H48" s="441">
        <f t="shared" si="2"/>
        <v>609</v>
      </c>
      <c r="I48" s="440">
        <f t="shared" si="6"/>
        <v>0.35960591133004915</v>
      </c>
      <c r="J48" s="443">
        <v>4229</v>
      </c>
      <c r="K48" s="441">
        <v>3943</v>
      </c>
      <c r="L48" s="441">
        <f t="shared" si="3"/>
        <v>8172</v>
      </c>
      <c r="M48" s="442">
        <f t="shared" si="4"/>
        <v>0.001473669518249644</v>
      </c>
      <c r="N48" s="441">
        <v>3747</v>
      </c>
      <c r="O48" s="441">
        <v>3528</v>
      </c>
      <c r="P48" s="441">
        <f t="shared" si="5"/>
        <v>7275</v>
      </c>
      <c r="Q48" s="440">
        <f t="shared" si="7"/>
        <v>0.12329896907216487</v>
      </c>
    </row>
    <row r="49" spans="1:17" ht="18.75" customHeight="1">
      <c r="A49" s="444" t="s">
        <v>68</v>
      </c>
      <c r="B49" s="443">
        <v>265</v>
      </c>
      <c r="C49" s="441">
        <v>329</v>
      </c>
      <c r="D49" s="441">
        <f t="shared" si="0"/>
        <v>594</v>
      </c>
      <c r="E49" s="442">
        <f t="shared" si="1"/>
        <v>0.0011424219345011425</v>
      </c>
      <c r="F49" s="443">
        <v>279</v>
      </c>
      <c r="G49" s="441">
        <v>350</v>
      </c>
      <c r="H49" s="441">
        <f t="shared" si="2"/>
        <v>629</v>
      </c>
      <c r="I49" s="440">
        <f t="shared" si="6"/>
        <v>-0.055643879173290944</v>
      </c>
      <c r="J49" s="443">
        <v>5217</v>
      </c>
      <c r="K49" s="441">
        <v>5659</v>
      </c>
      <c r="L49" s="441">
        <f t="shared" si="3"/>
        <v>10876</v>
      </c>
      <c r="M49" s="442">
        <f t="shared" si="4"/>
        <v>0.001961286059775224</v>
      </c>
      <c r="N49" s="441">
        <v>5452</v>
      </c>
      <c r="O49" s="441">
        <v>5779</v>
      </c>
      <c r="P49" s="441">
        <f t="shared" si="5"/>
        <v>11231</v>
      </c>
      <c r="Q49" s="440">
        <f t="shared" si="7"/>
        <v>-0.03160893954233812</v>
      </c>
    </row>
    <row r="50" spans="1:17" ht="18.75" customHeight="1" thickBot="1">
      <c r="A50" s="444" t="s">
        <v>58</v>
      </c>
      <c r="B50" s="443">
        <v>70</v>
      </c>
      <c r="C50" s="441">
        <v>56</v>
      </c>
      <c r="D50" s="441">
        <f t="shared" si="0"/>
        <v>126</v>
      </c>
      <c r="E50" s="442">
        <f t="shared" si="1"/>
        <v>0.00024233192550024234</v>
      </c>
      <c r="F50" s="443">
        <v>1271</v>
      </c>
      <c r="G50" s="441">
        <v>1350</v>
      </c>
      <c r="H50" s="441">
        <f t="shared" si="2"/>
        <v>2621</v>
      </c>
      <c r="I50" s="440">
        <f t="shared" si="6"/>
        <v>-0.9519267455169782</v>
      </c>
      <c r="J50" s="443">
        <v>8060</v>
      </c>
      <c r="K50" s="441">
        <v>5750</v>
      </c>
      <c r="L50" s="441">
        <f t="shared" si="3"/>
        <v>13810</v>
      </c>
      <c r="M50" s="442">
        <f t="shared" si="4"/>
        <v>0.0024903788603802724</v>
      </c>
      <c r="N50" s="441">
        <v>16039</v>
      </c>
      <c r="O50" s="441">
        <v>16332</v>
      </c>
      <c r="P50" s="441">
        <f t="shared" si="5"/>
        <v>32371</v>
      </c>
      <c r="Q50" s="440">
        <f t="shared" si="7"/>
        <v>-0.5733835840721633</v>
      </c>
    </row>
    <row r="51" spans="1:17" ht="18.75" customHeight="1" thickBot="1">
      <c r="A51" s="439" t="s">
        <v>168</v>
      </c>
      <c r="B51" s="437">
        <v>837</v>
      </c>
      <c r="C51" s="436">
        <v>440</v>
      </c>
      <c r="D51" s="436">
        <f t="shared" si="0"/>
        <v>1277</v>
      </c>
      <c r="E51" s="438">
        <f t="shared" si="1"/>
        <v>0.002456014832252456</v>
      </c>
      <c r="F51" s="437">
        <v>823</v>
      </c>
      <c r="G51" s="436">
        <v>269</v>
      </c>
      <c r="H51" s="436">
        <f t="shared" si="2"/>
        <v>1092</v>
      </c>
      <c r="I51" s="435">
        <f t="shared" si="6"/>
        <v>0.16941391941391948</v>
      </c>
      <c r="J51" s="437">
        <v>12492</v>
      </c>
      <c r="K51" s="436">
        <v>3800</v>
      </c>
      <c r="L51" s="436">
        <f t="shared" si="3"/>
        <v>16292</v>
      </c>
      <c r="M51" s="438">
        <f t="shared" si="4"/>
        <v>0.002937961795316104</v>
      </c>
      <c r="N51" s="437">
        <v>8472</v>
      </c>
      <c r="O51" s="436">
        <v>2661</v>
      </c>
      <c r="P51" s="436">
        <f t="shared" si="5"/>
        <v>11133</v>
      </c>
      <c r="Q51" s="435">
        <f t="shared" si="7"/>
        <v>0.4633971076978354</v>
      </c>
    </row>
    <row r="52" ht="14.25">
      <c r="A52" s="178" t="s">
        <v>223</v>
      </c>
    </row>
    <row r="53" ht="14.25">
      <c r="A53" s="178" t="s">
        <v>56</v>
      </c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52:Q65536 I52:I65536 Q3:Q6 I3:I6">
    <cfRule type="cellIs" priority="1" dxfId="83" operator="lessThan" stopIfTrue="1">
      <formula>0</formula>
    </cfRule>
  </conditionalFormatting>
  <conditionalFormatting sqref="I7:I51 Q7:Q51">
    <cfRule type="cellIs" priority="2" dxfId="83" operator="lessThan" stopIfTrue="1">
      <formula>0</formula>
    </cfRule>
    <cfRule type="cellIs" priority="3" dxfId="85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O52"/>
  <sheetViews>
    <sheetView showGridLines="0" zoomScale="90" zoomScaleNormal="90" zoomScalePageLayoutView="0" workbookViewId="0" topLeftCell="A1">
      <selection activeCell="I34" sqref="I34"/>
    </sheetView>
  </sheetViews>
  <sheetFormatPr defaultColWidth="8.00390625" defaultRowHeight="15"/>
  <cols>
    <col min="1" max="1" width="16.57421875" style="388" customWidth="1"/>
    <col min="2" max="2" width="12.7109375" style="388" customWidth="1"/>
    <col min="3" max="3" width="12.140625" style="388" customWidth="1"/>
    <col min="4" max="4" width="12.28125" style="388" customWidth="1"/>
    <col min="5" max="5" width="12.00390625" style="388" customWidth="1"/>
    <col min="6" max="6" width="11.57421875" style="388" customWidth="1"/>
    <col min="7" max="7" width="11.28125" style="388" customWidth="1"/>
    <col min="8" max="8" width="13.8515625" style="388" customWidth="1"/>
    <col min="9" max="9" width="10.00390625" style="388" customWidth="1"/>
    <col min="10" max="11" width="8.00390625" style="388" customWidth="1"/>
    <col min="12" max="12" width="10.421875" style="388" customWidth="1"/>
    <col min="13" max="14" width="8.00390625" style="388" customWidth="1"/>
    <col min="15" max="15" width="10.28125" style="388" customWidth="1"/>
    <col min="16" max="16384" width="8.00390625" style="388" customWidth="1"/>
  </cols>
  <sheetData>
    <row r="1" spans="8:9" ht="18.75" thickBot="1">
      <c r="H1" s="741" t="s">
        <v>36</v>
      </c>
      <c r="I1" s="742"/>
    </row>
    <row r="2" ht="7.5" customHeight="1" thickBot="1"/>
    <row r="3" spans="1:9" ht="22.5" customHeight="1" thickBot="1">
      <c r="A3" s="766" t="s">
        <v>259</v>
      </c>
      <c r="B3" s="767"/>
      <c r="C3" s="767"/>
      <c r="D3" s="767"/>
      <c r="E3" s="767"/>
      <c r="F3" s="767"/>
      <c r="G3" s="767"/>
      <c r="H3" s="767"/>
      <c r="I3" s="768"/>
    </row>
    <row r="4" spans="1:9" s="433" customFormat="1" ht="14.25" customHeight="1" thickBot="1">
      <c r="A4" s="746" t="s">
        <v>221</v>
      </c>
      <c r="B4" s="743" t="s">
        <v>53</v>
      </c>
      <c r="C4" s="744"/>
      <c r="D4" s="744"/>
      <c r="E4" s="745"/>
      <c r="F4" s="744" t="s">
        <v>52</v>
      </c>
      <c r="G4" s="744"/>
      <c r="H4" s="744"/>
      <c r="I4" s="745"/>
    </row>
    <row r="5" spans="1:9" s="495" customFormat="1" ht="33.75" customHeight="1" thickBot="1">
      <c r="A5" s="747"/>
      <c r="B5" s="497" t="s">
        <v>51</v>
      </c>
      <c r="C5" s="498" t="s">
        <v>48</v>
      </c>
      <c r="D5" s="497" t="s">
        <v>50</v>
      </c>
      <c r="E5" s="496" t="s">
        <v>46</v>
      </c>
      <c r="F5" s="497" t="s">
        <v>49</v>
      </c>
      <c r="G5" s="498" t="s">
        <v>48</v>
      </c>
      <c r="H5" s="497" t="s">
        <v>47</v>
      </c>
      <c r="I5" s="496" t="s">
        <v>46</v>
      </c>
    </row>
    <row r="6" spans="1:9" s="488" customFormat="1" ht="15.75" customHeight="1" thickBot="1">
      <c r="A6" s="494" t="s">
        <v>32</v>
      </c>
      <c r="B6" s="493">
        <f>B7+B17+B30+B38+B45+B50</f>
        <v>40713.525</v>
      </c>
      <c r="C6" s="491">
        <f aca="true" t="shared" si="0" ref="C6:C50">(B6/$B$6)</f>
        <v>1</v>
      </c>
      <c r="D6" s="490">
        <f>D7+D17+D30+D38+D45+D50</f>
        <v>39171.984000000004</v>
      </c>
      <c r="E6" s="489">
        <f>(B6/D6-1)</f>
        <v>0.03935315096626191</v>
      </c>
      <c r="F6" s="492">
        <f>F7+F17+F30+F38+F45+F50</f>
        <v>439663.02999999985</v>
      </c>
      <c r="G6" s="491">
        <f aca="true" t="shared" si="1" ref="G6:G50">(F6/$F$6)</f>
        <v>1</v>
      </c>
      <c r="H6" s="490">
        <f>H7+H17+H30+H38+H45+H50</f>
        <v>388825.5559999999</v>
      </c>
      <c r="I6" s="489">
        <f>(F6/H6-1)</f>
        <v>0.13074622595023033</v>
      </c>
    </row>
    <row r="7" spans="1:15" s="422" customFormat="1" ht="15.75" customHeight="1">
      <c r="A7" s="421" t="s">
        <v>220</v>
      </c>
      <c r="B7" s="420">
        <f>SUM(B8:B16)</f>
        <v>21190.39</v>
      </c>
      <c r="C7" s="419">
        <f t="shared" si="0"/>
        <v>0.5204754439710145</v>
      </c>
      <c r="D7" s="418">
        <f>SUM(D8:D16)</f>
        <v>23780.029000000002</v>
      </c>
      <c r="E7" s="351">
        <f aca="true" t="shared" si="2" ref="E7:E50">IF(ISERROR(B7/D7-1),"         /0",IF(B7/D7&gt;5,"  *  ",(B7/D7-1)))</f>
        <v>-0.1088997410390039</v>
      </c>
      <c r="F7" s="420">
        <f>SUM(F8:F16)</f>
        <v>254408.2969999999</v>
      </c>
      <c r="G7" s="419">
        <f t="shared" si="1"/>
        <v>0.578643824112298</v>
      </c>
      <c r="H7" s="418">
        <f>SUM(H8:H16)</f>
        <v>248851.25099999993</v>
      </c>
      <c r="I7" s="347">
        <f aca="true" t="shared" si="3" ref="I7:I50">IF(ISERROR(F7/H7-1),"         /0",IF(F7/H7&gt;5,"  *  ",(F7/H7-1)))</f>
        <v>0.022330793908687196</v>
      </c>
      <c r="L7" s="487"/>
      <c r="M7" s="487"/>
      <c r="N7" s="487"/>
      <c r="O7" s="487"/>
    </row>
    <row r="8" spans="1:10" ht="15.75" customHeight="1">
      <c r="A8" s="481" t="s">
        <v>219</v>
      </c>
      <c r="B8" s="480">
        <v>14366.746999999998</v>
      </c>
      <c r="C8" s="477">
        <f t="shared" si="0"/>
        <v>0.3528740633487274</v>
      </c>
      <c r="D8" s="479">
        <v>16323.983000000002</v>
      </c>
      <c r="E8" s="475">
        <f t="shared" si="2"/>
        <v>-0.11989941425447481</v>
      </c>
      <c r="F8" s="482">
        <v>181069.2979999999</v>
      </c>
      <c r="G8" s="477">
        <f t="shared" si="1"/>
        <v>0.4118365330830749</v>
      </c>
      <c r="H8" s="479">
        <v>174033.92399999994</v>
      </c>
      <c r="I8" s="475">
        <f t="shared" si="3"/>
        <v>0.04042530236805986</v>
      </c>
      <c r="J8" s="389"/>
    </row>
    <row r="9" spans="1:10" ht="15.75" customHeight="1">
      <c r="A9" s="481" t="s">
        <v>217</v>
      </c>
      <c r="B9" s="480">
        <v>3960.2470000000003</v>
      </c>
      <c r="C9" s="477">
        <f t="shared" si="0"/>
        <v>0.09727104199403025</v>
      </c>
      <c r="D9" s="479">
        <v>4226.564</v>
      </c>
      <c r="E9" s="475">
        <f t="shared" si="2"/>
        <v>-0.06301028447694157</v>
      </c>
      <c r="F9" s="482">
        <v>40986.83200000002</v>
      </c>
      <c r="G9" s="477">
        <f t="shared" si="1"/>
        <v>0.09322328511451151</v>
      </c>
      <c r="H9" s="479">
        <v>42458.62300000001</v>
      </c>
      <c r="I9" s="475">
        <f t="shared" si="3"/>
        <v>-0.03466412464671753</v>
      </c>
      <c r="J9" s="389"/>
    </row>
    <row r="10" spans="1:10" ht="15.75" customHeight="1">
      <c r="A10" s="481" t="s">
        <v>215</v>
      </c>
      <c r="B10" s="480">
        <v>853.211</v>
      </c>
      <c r="C10" s="477">
        <f t="shared" si="0"/>
        <v>0.020956451203868985</v>
      </c>
      <c r="D10" s="479">
        <v>1138.683</v>
      </c>
      <c r="E10" s="475">
        <f t="shared" si="2"/>
        <v>-0.25070366379404974</v>
      </c>
      <c r="F10" s="482">
        <v>9426.866000000002</v>
      </c>
      <c r="G10" s="477">
        <f t="shared" si="1"/>
        <v>0.02144111593826755</v>
      </c>
      <c r="H10" s="479">
        <v>9406.668000000001</v>
      </c>
      <c r="I10" s="475">
        <f t="shared" si="3"/>
        <v>0.002147200262622162</v>
      </c>
      <c r="J10" s="389"/>
    </row>
    <row r="11" spans="1:10" ht="15.75" customHeight="1">
      <c r="A11" s="481" t="s">
        <v>212</v>
      </c>
      <c r="B11" s="480">
        <v>575.9440000000001</v>
      </c>
      <c r="C11" s="477">
        <f t="shared" si="0"/>
        <v>0.014146257294105584</v>
      </c>
      <c r="D11" s="479">
        <v>424.85699999999997</v>
      </c>
      <c r="E11" s="475">
        <f t="shared" si="2"/>
        <v>0.3556184786881236</v>
      </c>
      <c r="F11" s="482">
        <v>5438.196999999999</v>
      </c>
      <c r="G11" s="477">
        <f t="shared" si="1"/>
        <v>0.012369011331246117</v>
      </c>
      <c r="H11" s="479">
        <v>4583.8099999999995</v>
      </c>
      <c r="I11" s="475">
        <f t="shared" si="3"/>
        <v>0.18639232428918295</v>
      </c>
      <c r="J11" s="389"/>
    </row>
    <row r="12" spans="1:10" ht="15.75" customHeight="1">
      <c r="A12" s="481" t="s">
        <v>216</v>
      </c>
      <c r="B12" s="480">
        <v>323.06199999999995</v>
      </c>
      <c r="C12" s="477">
        <f t="shared" si="0"/>
        <v>0.007935004399643605</v>
      </c>
      <c r="D12" s="479">
        <v>281.619</v>
      </c>
      <c r="E12" s="475">
        <f t="shared" si="2"/>
        <v>0.14715981521133137</v>
      </c>
      <c r="F12" s="482">
        <v>2969.8270000000007</v>
      </c>
      <c r="G12" s="477">
        <f t="shared" si="1"/>
        <v>0.006754779904964949</v>
      </c>
      <c r="H12" s="479">
        <v>2168.3730000000005</v>
      </c>
      <c r="I12" s="475">
        <f t="shared" si="3"/>
        <v>0.3696107634618213</v>
      </c>
      <c r="J12" s="389"/>
    </row>
    <row r="13" spans="1:10" ht="15.75" customHeight="1">
      <c r="A13" s="481" t="s">
        <v>207</v>
      </c>
      <c r="B13" s="480">
        <v>186.29500000000002</v>
      </c>
      <c r="C13" s="477">
        <f t="shared" si="0"/>
        <v>0.004575752160983359</v>
      </c>
      <c r="D13" s="479">
        <v>463.66499999999996</v>
      </c>
      <c r="E13" s="475">
        <f t="shared" si="2"/>
        <v>-0.5982120712152093</v>
      </c>
      <c r="F13" s="482">
        <v>4319.823</v>
      </c>
      <c r="G13" s="477">
        <f t="shared" si="1"/>
        <v>0.009825304165328619</v>
      </c>
      <c r="H13" s="479">
        <v>2854.225999999999</v>
      </c>
      <c r="I13" s="475">
        <f t="shared" si="3"/>
        <v>0.5134831649631113</v>
      </c>
      <c r="J13" s="389"/>
    </row>
    <row r="14" spans="1:10" ht="15.75" customHeight="1">
      <c r="A14" s="481" t="s">
        <v>208</v>
      </c>
      <c r="B14" s="480">
        <v>174.932</v>
      </c>
      <c r="C14" s="477">
        <f t="shared" si="0"/>
        <v>0.004296655718216489</v>
      </c>
      <c r="D14" s="479">
        <v>169.87</v>
      </c>
      <c r="E14" s="475">
        <f t="shared" si="2"/>
        <v>0.029799258256313577</v>
      </c>
      <c r="F14" s="482">
        <v>1910.7000000000003</v>
      </c>
      <c r="G14" s="477">
        <f t="shared" si="1"/>
        <v>0.004345828213029422</v>
      </c>
      <c r="H14" s="479">
        <v>1458.6339999999998</v>
      </c>
      <c r="I14" s="475">
        <f t="shared" si="3"/>
        <v>0.30992421676719495</v>
      </c>
      <c r="J14" s="389"/>
    </row>
    <row r="15" spans="1:10" ht="15.75" customHeight="1">
      <c r="A15" s="481" t="s">
        <v>210</v>
      </c>
      <c r="B15" s="480">
        <v>86.415</v>
      </c>
      <c r="C15" s="477">
        <f t="shared" si="0"/>
        <v>0.0021225133416966475</v>
      </c>
      <c r="D15" s="479">
        <v>54.513999999999996</v>
      </c>
      <c r="E15" s="475">
        <f t="shared" si="2"/>
        <v>0.5851891257291708</v>
      </c>
      <c r="F15" s="482">
        <v>635.0169999999998</v>
      </c>
      <c r="G15" s="477">
        <f t="shared" si="1"/>
        <v>0.0014443265789256833</v>
      </c>
      <c r="H15" s="479">
        <v>1417.054</v>
      </c>
      <c r="I15" s="475">
        <f t="shared" si="3"/>
        <v>-0.5518752284669464</v>
      </c>
      <c r="J15" s="389"/>
    </row>
    <row r="16" spans="1:10" ht="15.75" customHeight="1" thickBot="1">
      <c r="A16" s="481" t="s">
        <v>104</v>
      </c>
      <c r="B16" s="480">
        <v>663.5369999999999</v>
      </c>
      <c r="C16" s="477">
        <f t="shared" si="0"/>
        <v>0.016297704509742154</v>
      </c>
      <c r="D16" s="479">
        <v>696.2740000000001</v>
      </c>
      <c r="E16" s="475">
        <f t="shared" si="2"/>
        <v>-0.04701740981280389</v>
      </c>
      <c r="F16" s="482">
        <v>7651.736999999998</v>
      </c>
      <c r="G16" s="477">
        <f t="shared" si="1"/>
        <v>0.017403639782949232</v>
      </c>
      <c r="H16" s="479">
        <v>10469.938999999998</v>
      </c>
      <c r="I16" s="475">
        <f t="shared" si="3"/>
        <v>-0.26917081369815055</v>
      </c>
      <c r="J16" s="389"/>
    </row>
    <row r="17" spans="1:10" s="433" customFormat="1" ht="15.75" customHeight="1">
      <c r="A17" s="406" t="s">
        <v>204</v>
      </c>
      <c r="B17" s="405">
        <f>SUM(B18:B29)</f>
        <v>8194.173</v>
      </c>
      <c r="C17" s="412">
        <f t="shared" si="0"/>
        <v>0.201264149935433</v>
      </c>
      <c r="D17" s="411">
        <f>SUM(D18:D29)</f>
        <v>6320.745000000001</v>
      </c>
      <c r="E17" s="401">
        <f t="shared" si="2"/>
        <v>0.2963935422169379</v>
      </c>
      <c r="F17" s="405">
        <f>SUM(F18:F29)</f>
        <v>76522.159</v>
      </c>
      <c r="G17" s="403">
        <f t="shared" si="1"/>
        <v>0.17404729026227206</v>
      </c>
      <c r="H17" s="404">
        <f>SUM(H18:H29)</f>
        <v>59435.27399999999</v>
      </c>
      <c r="I17" s="401">
        <f t="shared" si="3"/>
        <v>0.28748727565384846</v>
      </c>
      <c r="J17" s="414"/>
    </row>
    <row r="18" spans="1:10" ht="15.75" customHeight="1">
      <c r="A18" s="486" t="s">
        <v>202</v>
      </c>
      <c r="B18" s="485">
        <v>2543.376</v>
      </c>
      <c r="C18" s="477">
        <f t="shared" si="0"/>
        <v>0.06247005141411853</v>
      </c>
      <c r="D18" s="483">
        <v>1041.425</v>
      </c>
      <c r="E18" s="475">
        <f t="shared" si="2"/>
        <v>1.4422075521520994</v>
      </c>
      <c r="F18" s="484">
        <v>22208.654000000002</v>
      </c>
      <c r="G18" s="477">
        <f t="shared" si="1"/>
        <v>0.05051289848045675</v>
      </c>
      <c r="H18" s="483">
        <v>10780.820999999998</v>
      </c>
      <c r="I18" s="475">
        <f t="shared" si="3"/>
        <v>1.060015095325301</v>
      </c>
      <c r="J18" s="389"/>
    </row>
    <row r="19" spans="1:10" ht="15.75" customHeight="1">
      <c r="A19" s="486" t="s">
        <v>203</v>
      </c>
      <c r="B19" s="485">
        <v>1164.1450000000002</v>
      </c>
      <c r="C19" s="477">
        <f t="shared" si="0"/>
        <v>0.028593569335988476</v>
      </c>
      <c r="D19" s="483">
        <v>1615.607</v>
      </c>
      <c r="E19" s="475">
        <f t="shared" si="2"/>
        <v>-0.2794380068915273</v>
      </c>
      <c r="F19" s="484">
        <v>11273.411999999997</v>
      </c>
      <c r="G19" s="477">
        <f t="shared" si="1"/>
        <v>0.025641027857175074</v>
      </c>
      <c r="H19" s="483">
        <v>9561.586000000003</v>
      </c>
      <c r="I19" s="475">
        <f t="shared" si="3"/>
        <v>0.17903159580429362</v>
      </c>
      <c r="J19" s="389"/>
    </row>
    <row r="20" spans="1:10" ht="15.75" customHeight="1">
      <c r="A20" s="486" t="s">
        <v>200</v>
      </c>
      <c r="B20" s="485">
        <v>969.9920000000001</v>
      </c>
      <c r="C20" s="477">
        <f t="shared" si="0"/>
        <v>0.023824810060047615</v>
      </c>
      <c r="D20" s="483">
        <v>455.26</v>
      </c>
      <c r="E20" s="475">
        <f t="shared" si="2"/>
        <v>1.1306330448534907</v>
      </c>
      <c r="F20" s="484">
        <v>6191.338000000001</v>
      </c>
      <c r="G20" s="477">
        <f t="shared" si="1"/>
        <v>0.014082007304548673</v>
      </c>
      <c r="H20" s="483">
        <v>2909.8069999999993</v>
      </c>
      <c r="I20" s="475">
        <f t="shared" si="3"/>
        <v>1.1277486788642692</v>
      </c>
      <c r="J20" s="389"/>
    </row>
    <row r="21" spans="1:10" ht="15.75" customHeight="1">
      <c r="A21" s="486" t="s">
        <v>196</v>
      </c>
      <c r="B21" s="485">
        <v>645.917</v>
      </c>
      <c r="C21" s="477">
        <f t="shared" si="0"/>
        <v>0.015864924493764664</v>
      </c>
      <c r="D21" s="483">
        <v>340.39799999999997</v>
      </c>
      <c r="E21" s="475">
        <f t="shared" si="2"/>
        <v>0.8975346506148687</v>
      </c>
      <c r="F21" s="484">
        <v>7420.0599999999995</v>
      </c>
      <c r="G21" s="477">
        <f t="shared" si="1"/>
        <v>0.016876697592699576</v>
      </c>
      <c r="H21" s="483">
        <v>4811.066</v>
      </c>
      <c r="I21" s="475">
        <f t="shared" si="3"/>
        <v>0.5422902117742721</v>
      </c>
      <c r="J21" s="389"/>
    </row>
    <row r="22" spans="1:10" ht="15.75" customHeight="1">
      <c r="A22" s="486" t="s">
        <v>199</v>
      </c>
      <c r="B22" s="485">
        <v>622.789</v>
      </c>
      <c r="C22" s="477">
        <f t="shared" si="0"/>
        <v>0.015296857739534956</v>
      </c>
      <c r="D22" s="483">
        <v>631.4730000000001</v>
      </c>
      <c r="E22" s="475">
        <f t="shared" si="2"/>
        <v>-0.0137519735602315</v>
      </c>
      <c r="F22" s="484">
        <v>6418.311</v>
      </c>
      <c r="G22" s="477">
        <f t="shared" si="1"/>
        <v>0.014598250391896725</v>
      </c>
      <c r="H22" s="483">
        <v>4498.384</v>
      </c>
      <c r="I22" s="475">
        <f t="shared" si="3"/>
        <v>0.4268037144005492</v>
      </c>
      <c r="J22" s="389"/>
    </row>
    <row r="23" spans="1:10" ht="15.75" customHeight="1">
      <c r="A23" s="486" t="s">
        <v>258</v>
      </c>
      <c r="B23" s="485">
        <v>523.74</v>
      </c>
      <c r="C23" s="477">
        <f t="shared" si="0"/>
        <v>0.012864029827925732</v>
      </c>
      <c r="D23" s="483">
        <v>411.988</v>
      </c>
      <c r="E23" s="475">
        <f t="shared" si="2"/>
        <v>0.2712506189500665</v>
      </c>
      <c r="F23" s="484">
        <v>6199.092000000001</v>
      </c>
      <c r="G23" s="477">
        <f t="shared" si="1"/>
        <v>0.014099643538370744</v>
      </c>
      <c r="H23" s="483">
        <v>4550.095000000001</v>
      </c>
      <c r="I23" s="475">
        <f t="shared" si="3"/>
        <v>0.3624093562881652</v>
      </c>
      <c r="J23" s="389"/>
    </row>
    <row r="24" spans="1:10" ht="15.75" customHeight="1">
      <c r="A24" s="486" t="s">
        <v>198</v>
      </c>
      <c r="B24" s="485">
        <v>522.962</v>
      </c>
      <c r="C24" s="477">
        <f t="shared" si="0"/>
        <v>0.012844920698956918</v>
      </c>
      <c r="D24" s="483">
        <v>438.34</v>
      </c>
      <c r="E24" s="475">
        <f t="shared" si="2"/>
        <v>0.19305105625769947</v>
      </c>
      <c r="F24" s="484">
        <v>5179.262999999999</v>
      </c>
      <c r="G24" s="477">
        <f t="shared" si="1"/>
        <v>0.011780073935259011</v>
      </c>
      <c r="H24" s="483">
        <v>3809.970999999999</v>
      </c>
      <c r="I24" s="475">
        <f t="shared" si="3"/>
        <v>0.35939696128920673</v>
      </c>
      <c r="J24" s="389"/>
    </row>
    <row r="25" spans="1:10" ht="15.75" customHeight="1">
      <c r="A25" s="486" t="s">
        <v>195</v>
      </c>
      <c r="B25" s="485">
        <v>223.71500000000003</v>
      </c>
      <c r="C25" s="477">
        <f t="shared" si="0"/>
        <v>0.005494857053030904</v>
      </c>
      <c r="D25" s="483">
        <v>167.399</v>
      </c>
      <c r="E25" s="475">
        <f t="shared" si="2"/>
        <v>0.33641778027347846</v>
      </c>
      <c r="F25" s="484">
        <v>1940.3340000000005</v>
      </c>
      <c r="G25" s="477">
        <f t="shared" si="1"/>
        <v>0.004413229831946528</v>
      </c>
      <c r="H25" s="483">
        <v>2228.1749999999993</v>
      </c>
      <c r="I25" s="475">
        <f t="shared" si="3"/>
        <v>-0.12918240263893044</v>
      </c>
      <c r="J25" s="389"/>
    </row>
    <row r="26" spans="1:10" ht="15.75" customHeight="1">
      <c r="A26" s="486" t="s">
        <v>194</v>
      </c>
      <c r="B26" s="485">
        <v>151.249</v>
      </c>
      <c r="C26" s="477">
        <f t="shared" si="0"/>
        <v>0.003714957130339365</v>
      </c>
      <c r="D26" s="483">
        <v>4.081</v>
      </c>
      <c r="E26" s="475" t="str">
        <f t="shared" si="2"/>
        <v>  *  </v>
      </c>
      <c r="F26" s="484">
        <v>227.18099999999998</v>
      </c>
      <c r="G26" s="477">
        <f t="shared" si="1"/>
        <v>0.0005167161769321384</v>
      </c>
      <c r="H26" s="483">
        <v>61.263</v>
      </c>
      <c r="I26" s="475">
        <f t="shared" si="3"/>
        <v>2.708290485284756</v>
      </c>
      <c r="J26" s="389"/>
    </row>
    <row r="27" spans="1:10" ht="15.75" customHeight="1">
      <c r="A27" s="486" t="s">
        <v>201</v>
      </c>
      <c r="B27" s="485">
        <v>111.857</v>
      </c>
      <c r="C27" s="477">
        <f t="shared" si="0"/>
        <v>0.0027474162455842378</v>
      </c>
      <c r="D27" s="483">
        <v>698.303</v>
      </c>
      <c r="E27" s="475">
        <f t="shared" si="2"/>
        <v>-0.8398159538194738</v>
      </c>
      <c r="F27" s="484">
        <v>3514.291999999999</v>
      </c>
      <c r="G27" s="477">
        <f t="shared" si="1"/>
        <v>0.007993148753034796</v>
      </c>
      <c r="H27" s="483">
        <v>12187.889999999992</v>
      </c>
      <c r="I27" s="475">
        <f t="shared" si="3"/>
        <v>-0.7116570628714238</v>
      </c>
      <c r="J27" s="389"/>
    </row>
    <row r="28" spans="1:10" ht="15.75" customHeight="1">
      <c r="A28" s="486" t="s">
        <v>197</v>
      </c>
      <c r="B28" s="485">
        <v>91.14600000000002</v>
      </c>
      <c r="C28" s="477">
        <f t="shared" si="0"/>
        <v>0.002238715512842477</v>
      </c>
      <c r="D28" s="483">
        <v>9.865</v>
      </c>
      <c r="E28" s="475" t="str">
        <f t="shared" si="2"/>
        <v>  *  </v>
      </c>
      <c r="F28" s="484">
        <v>632.7919999999999</v>
      </c>
      <c r="G28" s="477">
        <f t="shared" si="1"/>
        <v>0.0014392658850574725</v>
      </c>
      <c r="H28" s="483">
        <v>402.52099999999996</v>
      </c>
      <c r="I28" s="475">
        <f t="shared" si="3"/>
        <v>0.5720720161184136</v>
      </c>
      <c r="J28" s="389"/>
    </row>
    <row r="29" spans="1:10" ht="15.75" customHeight="1" thickBot="1">
      <c r="A29" s="486" t="s">
        <v>104</v>
      </c>
      <c r="B29" s="485">
        <v>623.2850000000001</v>
      </c>
      <c r="C29" s="477">
        <f t="shared" si="0"/>
        <v>0.015309040423299138</v>
      </c>
      <c r="D29" s="483">
        <v>506.6060000000001</v>
      </c>
      <c r="E29" s="475">
        <f t="shared" si="2"/>
        <v>0.23031507720003308</v>
      </c>
      <c r="F29" s="484">
        <v>5317.430000000004</v>
      </c>
      <c r="G29" s="477">
        <f t="shared" si="1"/>
        <v>0.012094330514894568</v>
      </c>
      <c r="H29" s="483">
        <v>3633.6949999999993</v>
      </c>
      <c r="I29" s="475">
        <f t="shared" si="3"/>
        <v>0.4633671785881879</v>
      </c>
      <c r="J29" s="389"/>
    </row>
    <row r="30" spans="1:10" s="433" customFormat="1" ht="15.75" customHeight="1">
      <c r="A30" s="406" t="s">
        <v>191</v>
      </c>
      <c r="B30" s="405">
        <f>SUM(B31:B37)</f>
        <v>4220.948</v>
      </c>
      <c r="C30" s="403">
        <f t="shared" si="0"/>
        <v>0.10367434409081504</v>
      </c>
      <c r="D30" s="402">
        <f>SUM(D31:D37)</f>
        <v>3354.557</v>
      </c>
      <c r="E30" s="401">
        <f t="shared" si="2"/>
        <v>0.2582728509308385</v>
      </c>
      <c r="F30" s="404">
        <f>SUM(F31:F37)</f>
        <v>44667.206000000006</v>
      </c>
      <c r="G30" s="403">
        <f t="shared" si="1"/>
        <v>0.10159418225362278</v>
      </c>
      <c r="H30" s="402">
        <f>SUM(H31:H37)</f>
        <v>35134.325000000004</v>
      </c>
      <c r="I30" s="401">
        <f t="shared" si="3"/>
        <v>0.2713267153986878</v>
      </c>
      <c r="J30" s="414"/>
    </row>
    <row r="31" spans="1:10" ht="15.75" customHeight="1">
      <c r="A31" s="481" t="s">
        <v>257</v>
      </c>
      <c r="B31" s="480">
        <v>2047.777</v>
      </c>
      <c r="C31" s="477">
        <f t="shared" si="0"/>
        <v>0.050297216956772965</v>
      </c>
      <c r="D31" s="479">
        <v>1155.547</v>
      </c>
      <c r="E31" s="475">
        <f t="shared" si="2"/>
        <v>0.7721278321002953</v>
      </c>
      <c r="F31" s="482">
        <v>21310.609000000004</v>
      </c>
      <c r="G31" s="477">
        <f t="shared" si="1"/>
        <v>0.048470322828826455</v>
      </c>
      <c r="H31" s="479">
        <v>14336.399000000003</v>
      </c>
      <c r="I31" s="475">
        <f t="shared" si="3"/>
        <v>0.4864687429528154</v>
      </c>
      <c r="J31" s="389"/>
    </row>
    <row r="32" spans="1:10" ht="15.75" customHeight="1">
      <c r="A32" s="481" t="s">
        <v>190</v>
      </c>
      <c r="B32" s="480">
        <v>1004.261</v>
      </c>
      <c r="C32" s="477">
        <f t="shared" si="0"/>
        <v>0.02466652052358522</v>
      </c>
      <c r="D32" s="479">
        <v>732.335</v>
      </c>
      <c r="E32" s="475">
        <f t="shared" si="2"/>
        <v>0.3713136747526746</v>
      </c>
      <c r="F32" s="482">
        <v>8889.681999999999</v>
      </c>
      <c r="G32" s="477">
        <f t="shared" si="1"/>
        <v>0.020219307500109803</v>
      </c>
      <c r="H32" s="479">
        <v>6194.071999999999</v>
      </c>
      <c r="I32" s="475">
        <f t="shared" si="3"/>
        <v>0.43519190606760794</v>
      </c>
      <c r="J32" s="389"/>
    </row>
    <row r="33" spans="1:10" ht="15.75" customHeight="1">
      <c r="A33" s="481" t="s">
        <v>256</v>
      </c>
      <c r="B33" s="480">
        <v>294.16499999999996</v>
      </c>
      <c r="C33" s="477">
        <f t="shared" si="0"/>
        <v>0.007225240261068034</v>
      </c>
      <c r="D33" s="479">
        <v>425.71</v>
      </c>
      <c r="E33" s="475">
        <f t="shared" si="2"/>
        <v>-0.3090014329003312</v>
      </c>
      <c r="F33" s="482">
        <v>4522.002</v>
      </c>
      <c r="G33" s="477">
        <f t="shared" si="1"/>
        <v>0.010285154064466147</v>
      </c>
      <c r="H33" s="479">
        <v>5373.514</v>
      </c>
      <c r="I33" s="475">
        <f t="shared" si="3"/>
        <v>-0.15846464715640451</v>
      </c>
      <c r="J33" s="389"/>
    </row>
    <row r="34" spans="1:10" ht="15.75" customHeight="1">
      <c r="A34" s="481" t="s">
        <v>188</v>
      </c>
      <c r="B34" s="480">
        <v>268.754</v>
      </c>
      <c r="C34" s="477">
        <f t="shared" si="0"/>
        <v>0.006601098774915707</v>
      </c>
      <c r="D34" s="479">
        <v>0</v>
      </c>
      <c r="E34" s="475" t="str">
        <f t="shared" si="2"/>
        <v>         /0</v>
      </c>
      <c r="F34" s="482">
        <v>285.774</v>
      </c>
      <c r="G34" s="477">
        <f t="shared" si="1"/>
        <v>0.0006499841480872297</v>
      </c>
      <c r="H34" s="479">
        <v>0.31500000000000006</v>
      </c>
      <c r="I34" s="475" t="str">
        <f t="shared" si="3"/>
        <v>  *  </v>
      </c>
      <c r="J34" s="389"/>
    </row>
    <row r="35" spans="1:10" ht="15.75" customHeight="1">
      <c r="A35" s="481" t="s">
        <v>189</v>
      </c>
      <c r="B35" s="480">
        <v>254.514</v>
      </c>
      <c r="C35" s="477">
        <f t="shared" si="0"/>
        <v>0.006251337853944113</v>
      </c>
      <c r="D35" s="479">
        <v>336.506</v>
      </c>
      <c r="E35" s="475">
        <f t="shared" si="2"/>
        <v>-0.24365687387446278</v>
      </c>
      <c r="F35" s="482">
        <v>3306.302</v>
      </c>
      <c r="G35" s="477">
        <f t="shared" si="1"/>
        <v>0.007520081913641912</v>
      </c>
      <c r="H35" s="479">
        <v>3006.987</v>
      </c>
      <c r="I35" s="475">
        <f t="shared" si="3"/>
        <v>0.09953983838307257</v>
      </c>
      <c r="J35" s="389"/>
    </row>
    <row r="36" spans="1:10" ht="15.75" customHeight="1">
      <c r="A36" s="481" t="s">
        <v>187</v>
      </c>
      <c r="B36" s="480">
        <v>120.437</v>
      </c>
      <c r="C36" s="477">
        <f t="shared" si="0"/>
        <v>0.0029581570252145938</v>
      </c>
      <c r="D36" s="479">
        <v>158.10399999999998</v>
      </c>
      <c r="E36" s="475">
        <f t="shared" si="2"/>
        <v>-0.23824191671304962</v>
      </c>
      <c r="F36" s="482">
        <v>1971.12</v>
      </c>
      <c r="G36" s="477">
        <f t="shared" si="1"/>
        <v>0.0044832516393293305</v>
      </c>
      <c r="H36" s="479">
        <v>705.3620000000001</v>
      </c>
      <c r="I36" s="475">
        <f t="shared" si="3"/>
        <v>1.7944799975048267</v>
      </c>
      <c r="J36" s="389"/>
    </row>
    <row r="37" spans="1:10" ht="15.75" customHeight="1" thickBot="1">
      <c r="A37" s="481" t="s">
        <v>104</v>
      </c>
      <c r="B37" s="480">
        <v>231.03999999999996</v>
      </c>
      <c r="C37" s="477">
        <f t="shared" si="0"/>
        <v>0.0056747726953143935</v>
      </c>
      <c r="D37" s="479">
        <v>546.355</v>
      </c>
      <c r="E37" s="475">
        <f t="shared" si="2"/>
        <v>-0.5771247632034118</v>
      </c>
      <c r="F37" s="482">
        <v>4381.717</v>
      </c>
      <c r="G37" s="477">
        <f t="shared" si="1"/>
        <v>0.009966080159161896</v>
      </c>
      <c r="H37" s="479">
        <v>5517.676000000004</v>
      </c>
      <c r="I37" s="475">
        <f t="shared" si="3"/>
        <v>-0.20587635084046318</v>
      </c>
      <c r="J37" s="389"/>
    </row>
    <row r="38" spans="1:10" s="433" customFormat="1" ht="15.75" customHeight="1">
      <c r="A38" s="406" t="s">
        <v>182</v>
      </c>
      <c r="B38" s="405">
        <f>SUM(B39:B44)</f>
        <v>5845.437999999999</v>
      </c>
      <c r="C38" s="403">
        <f t="shared" si="0"/>
        <v>0.14357484398612005</v>
      </c>
      <c r="D38" s="402">
        <f>SUM(D39:D44)</f>
        <v>4448.401000000001</v>
      </c>
      <c r="E38" s="401">
        <f t="shared" si="2"/>
        <v>0.31405374650351847</v>
      </c>
      <c r="F38" s="404">
        <f>SUM(F39:F44)</f>
        <v>51876.992</v>
      </c>
      <c r="G38" s="403">
        <f t="shared" si="1"/>
        <v>0.11799261811938115</v>
      </c>
      <c r="H38" s="402">
        <f>SUM(H39:H44)</f>
        <v>38465.623999999996</v>
      </c>
      <c r="I38" s="401">
        <f t="shared" si="3"/>
        <v>0.34865853209608666</v>
      </c>
      <c r="J38" s="414"/>
    </row>
    <row r="39" spans="1:10" ht="15.75" customHeight="1">
      <c r="A39" s="481" t="s">
        <v>181</v>
      </c>
      <c r="B39" s="480">
        <v>3035.229</v>
      </c>
      <c r="C39" s="477">
        <f t="shared" si="0"/>
        <v>0.07455087713480962</v>
      </c>
      <c r="D39" s="479">
        <v>2501.1820000000002</v>
      </c>
      <c r="E39" s="475">
        <f t="shared" si="2"/>
        <v>0.21351784876110558</v>
      </c>
      <c r="F39" s="482">
        <v>27700.648999999998</v>
      </c>
      <c r="G39" s="477">
        <f t="shared" si="1"/>
        <v>0.06300427170326331</v>
      </c>
      <c r="H39" s="479">
        <v>19401.212999999996</v>
      </c>
      <c r="I39" s="475">
        <f t="shared" si="3"/>
        <v>0.4277792321541958</v>
      </c>
      <c r="J39" s="389"/>
    </row>
    <row r="40" spans="1:10" ht="15.75" customHeight="1">
      <c r="A40" s="481" t="s">
        <v>180</v>
      </c>
      <c r="B40" s="480">
        <v>1649.618</v>
      </c>
      <c r="C40" s="477">
        <f t="shared" si="0"/>
        <v>0.040517690374390326</v>
      </c>
      <c r="D40" s="479">
        <v>1169.669</v>
      </c>
      <c r="E40" s="475">
        <f t="shared" si="2"/>
        <v>0.4103289050150083</v>
      </c>
      <c r="F40" s="482">
        <v>13774.937000000005</v>
      </c>
      <c r="G40" s="477">
        <f t="shared" si="1"/>
        <v>0.03133066930826549</v>
      </c>
      <c r="H40" s="479">
        <v>13042.946</v>
      </c>
      <c r="I40" s="475">
        <f t="shared" si="3"/>
        <v>0.05612160013542988</v>
      </c>
      <c r="J40" s="389"/>
    </row>
    <row r="41" spans="1:10" ht="15.75" customHeight="1">
      <c r="A41" s="481" t="s">
        <v>179</v>
      </c>
      <c r="B41" s="480">
        <v>284.207</v>
      </c>
      <c r="C41" s="477">
        <f t="shared" si="0"/>
        <v>0.006980653235012198</v>
      </c>
      <c r="D41" s="479">
        <v>80.637</v>
      </c>
      <c r="E41" s="475">
        <f t="shared" si="2"/>
        <v>2.5245234817763555</v>
      </c>
      <c r="F41" s="482">
        <v>1984.233</v>
      </c>
      <c r="G41" s="477">
        <f t="shared" si="1"/>
        <v>0.004513076753349038</v>
      </c>
      <c r="H41" s="479">
        <v>1038.4959999999999</v>
      </c>
      <c r="I41" s="475">
        <f t="shared" si="3"/>
        <v>0.9106794826364282</v>
      </c>
      <c r="J41" s="389"/>
    </row>
    <row r="42" spans="1:10" ht="15.75" customHeight="1">
      <c r="A42" s="481" t="s">
        <v>177</v>
      </c>
      <c r="B42" s="480">
        <v>265.186</v>
      </c>
      <c r="C42" s="477">
        <f t="shared" si="0"/>
        <v>0.006513462049773385</v>
      </c>
      <c r="D42" s="479">
        <v>152.97600000000003</v>
      </c>
      <c r="E42" s="475">
        <f t="shared" si="2"/>
        <v>0.733513753791444</v>
      </c>
      <c r="F42" s="482">
        <v>2718.3759999999993</v>
      </c>
      <c r="G42" s="477">
        <f t="shared" si="1"/>
        <v>0.0061828623616591106</v>
      </c>
      <c r="H42" s="479">
        <v>1355.1809999999994</v>
      </c>
      <c r="I42" s="475">
        <f t="shared" si="3"/>
        <v>1.0059136012089902</v>
      </c>
      <c r="J42" s="389"/>
    </row>
    <row r="43" spans="1:10" ht="15.75" customHeight="1">
      <c r="A43" s="481" t="s">
        <v>178</v>
      </c>
      <c r="B43" s="480">
        <v>199.78500000000003</v>
      </c>
      <c r="C43" s="477">
        <f t="shared" si="0"/>
        <v>0.0049070916851341176</v>
      </c>
      <c r="D43" s="479">
        <v>78.617</v>
      </c>
      <c r="E43" s="475">
        <f t="shared" si="2"/>
        <v>1.5412442601472964</v>
      </c>
      <c r="F43" s="482">
        <v>1048.56</v>
      </c>
      <c r="G43" s="477">
        <f t="shared" si="1"/>
        <v>0.002384917376382545</v>
      </c>
      <c r="H43" s="479">
        <v>992.2289999999998</v>
      </c>
      <c r="I43" s="475">
        <f t="shared" si="3"/>
        <v>0.05677217658423617</v>
      </c>
      <c r="J43" s="389"/>
    </row>
    <row r="44" spans="1:10" ht="15.75" customHeight="1" thickBot="1">
      <c r="A44" s="481" t="s">
        <v>104</v>
      </c>
      <c r="B44" s="480">
        <v>411.41299999999995</v>
      </c>
      <c r="C44" s="477">
        <f t="shared" si="0"/>
        <v>0.010105069507000436</v>
      </c>
      <c r="D44" s="479">
        <v>465.31999999999994</v>
      </c>
      <c r="E44" s="475">
        <f t="shared" si="2"/>
        <v>-0.11584930800309468</v>
      </c>
      <c r="F44" s="482">
        <v>4650.237000000003</v>
      </c>
      <c r="G44" s="477">
        <f t="shared" si="1"/>
        <v>0.010576820616461667</v>
      </c>
      <c r="H44" s="479">
        <v>2635.5590000000007</v>
      </c>
      <c r="I44" s="475">
        <f t="shared" si="3"/>
        <v>0.7644215136143799</v>
      </c>
      <c r="J44" s="389"/>
    </row>
    <row r="45" spans="1:10" s="433" customFormat="1" ht="15.75" customHeight="1">
      <c r="A45" s="406" t="s">
        <v>174</v>
      </c>
      <c r="B45" s="405">
        <f>SUM(B46:B49)</f>
        <v>1262.576</v>
      </c>
      <c r="C45" s="403">
        <f t="shared" si="0"/>
        <v>0.03101121801661733</v>
      </c>
      <c r="D45" s="402">
        <f>SUM(D46:D49)</f>
        <v>1268.252</v>
      </c>
      <c r="E45" s="401">
        <f t="shared" si="2"/>
        <v>-0.004475451251013118</v>
      </c>
      <c r="F45" s="404">
        <f>SUM(F46:F49)</f>
        <v>12188.376</v>
      </c>
      <c r="G45" s="403">
        <f t="shared" si="1"/>
        <v>0.027722085252426167</v>
      </c>
      <c r="H45" s="402">
        <f>SUM(H46:H49)</f>
        <v>6939.082</v>
      </c>
      <c r="I45" s="401">
        <f t="shared" si="3"/>
        <v>0.7564824857236159</v>
      </c>
      <c r="J45" s="414"/>
    </row>
    <row r="46" spans="1:10" ht="15.75" customHeight="1">
      <c r="A46" s="481" t="s">
        <v>172</v>
      </c>
      <c r="B46" s="480">
        <v>636.021</v>
      </c>
      <c r="C46" s="477">
        <f t="shared" si="0"/>
        <v>0.015621860303179348</v>
      </c>
      <c r="D46" s="479">
        <v>391.06899999999996</v>
      </c>
      <c r="E46" s="475">
        <f t="shared" si="2"/>
        <v>0.626365168295109</v>
      </c>
      <c r="F46" s="478">
        <v>4828.213</v>
      </c>
      <c r="G46" s="477">
        <f t="shared" si="1"/>
        <v>0.010981621538658826</v>
      </c>
      <c r="H46" s="476">
        <v>4359.526000000001</v>
      </c>
      <c r="I46" s="475">
        <f t="shared" si="3"/>
        <v>0.10750870622173125</v>
      </c>
      <c r="J46" s="389"/>
    </row>
    <row r="47" spans="1:10" ht="15.75" customHeight="1">
      <c r="A47" s="481" t="s">
        <v>173</v>
      </c>
      <c r="B47" s="480">
        <v>70.374</v>
      </c>
      <c r="C47" s="477">
        <f t="shared" si="0"/>
        <v>0.001728516506492621</v>
      </c>
      <c r="D47" s="479">
        <v>81.966</v>
      </c>
      <c r="E47" s="475">
        <f t="shared" si="2"/>
        <v>-0.1414244930824976</v>
      </c>
      <c r="F47" s="478">
        <v>829.8370000000001</v>
      </c>
      <c r="G47" s="477">
        <f t="shared" si="1"/>
        <v>0.0018874386595570712</v>
      </c>
      <c r="H47" s="476">
        <v>1039.1139999999998</v>
      </c>
      <c r="I47" s="475">
        <f t="shared" si="3"/>
        <v>-0.20139946146428567</v>
      </c>
      <c r="J47" s="389"/>
    </row>
    <row r="48" spans="1:10" ht="15.75" customHeight="1">
      <c r="A48" s="481" t="s">
        <v>171</v>
      </c>
      <c r="B48" s="480">
        <v>7.862</v>
      </c>
      <c r="C48" s="477">
        <f t="shared" si="0"/>
        <v>0.00019310536240720988</v>
      </c>
      <c r="D48" s="479">
        <v>92.40299999999999</v>
      </c>
      <c r="E48" s="475">
        <f t="shared" si="2"/>
        <v>-0.9149161823750311</v>
      </c>
      <c r="F48" s="478">
        <v>328.11400000000015</v>
      </c>
      <c r="G48" s="477">
        <f t="shared" si="1"/>
        <v>0.0007462851720782624</v>
      </c>
      <c r="H48" s="476">
        <v>533.394</v>
      </c>
      <c r="I48" s="475">
        <f t="shared" si="3"/>
        <v>-0.38485622260467844</v>
      </c>
      <c r="J48" s="389"/>
    </row>
    <row r="49" spans="1:10" ht="15.75" customHeight="1" thickBot="1">
      <c r="A49" s="481" t="s">
        <v>104</v>
      </c>
      <c r="B49" s="480">
        <v>548.319</v>
      </c>
      <c r="C49" s="477">
        <f t="shared" si="0"/>
        <v>0.013467735844538146</v>
      </c>
      <c r="D49" s="479">
        <v>702.814</v>
      </c>
      <c r="E49" s="475">
        <f t="shared" si="2"/>
        <v>-0.21982345257778024</v>
      </c>
      <c r="F49" s="478">
        <v>6202.2119999999995</v>
      </c>
      <c r="G49" s="477">
        <f t="shared" si="1"/>
        <v>0.014106739882132008</v>
      </c>
      <c r="H49" s="476">
        <v>1007.048</v>
      </c>
      <c r="I49" s="475" t="str">
        <f t="shared" si="3"/>
        <v>  *  </v>
      </c>
      <c r="J49" s="389"/>
    </row>
    <row r="50" spans="1:10" ht="15.75" customHeight="1" thickBot="1">
      <c r="A50" s="474" t="s">
        <v>168</v>
      </c>
      <c r="B50" s="437"/>
      <c r="C50" s="472">
        <f t="shared" si="0"/>
        <v>0</v>
      </c>
      <c r="D50" s="473"/>
      <c r="E50" s="435" t="str">
        <f t="shared" si="2"/>
        <v>         /0</v>
      </c>
      <c r="F50" s="437"/>
      <c r="G50" s="472">
        <f t="shared" si="1"/>
        <v>0</v>
      </c>
      <c r="H50" s="436"/>
      <c r="I50" s="435" t="str">
        <f t="shared" si="3"/>
        <v>         /0</v>
      </c>
      <c r="J50" s="389"/>
    </row>
    <row r="51" ht="14.25">
      <c r="A51" s="178" t="s">
        <v>255</v>
      </c>
    </row>
    <row r="52" ht="14.25">
      <c r="A52" s="178" t="s">
        <v>254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51:I65536 E51:E65536 G4:G5 C4:C5 I3:I5 E3:E5">
    <cfRule type="cellIs" priority="1" dxfId="83" operator="lessThan" stopIfTrue="1">
      <formula>0</formula>
    </cfRule>
  </conditionalFormatting>
  <conditionalFormatting sqref="E6:E50 I6:I50">
    <cfRule type="cellIs" priority="2" dxfId="83" operator="lessThan">
      <formula>0</formula>
    </cfRule>
    <cfRule type="cellIs" priority="3" dxfId="85" operator="greaterThanOrEqual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92" zoomScaleNormal="92" zoomScalePageLayoutView="0" workbookViewId="0" topLeftCell="A1">
      <selection activeCell="A1" sqref="A1"/>
    </sheetView>
  </sheetViews>
  <sheetFormatPr defaultColWidth="8.00390625" defaultRowHeight="15"/>
  <cols>
    <col min="1" max="1" width="21.00390625" style="434" customWidth="1"/>
    <col min="2" max="2" width="9.00390625" style="434" customWidth="1"/>
    <col min="3" max="3" width="8.140625" style="434" bestFit="1" customWidth="1"/>
    <col min="4" max="4" width="8.8515625" style="434" customWidth="1"/>
    <col min="5" max="5" width="9.421875" style="434" bestFit="1" customWidth="1"/>
    <col min="6" max="6" width="8.421875" style="434" customWidth="1"/>
    <col min="7" max="7" width="8.140625" style="434" bestFit="1" customWidth="1"/>
    <col min="8" max="8" width="8.8515625" style="434" customWidth="1"/>
    <col min="9" max="9" width="9.28125" style="434" customWidth="1"/>
    <col min="10" max="10" width="10.28125" style="434" customWidth="1"/>
    <col min="11" max="11" width="10.421875" style="434" customWidth="1"/>
    <col min="12" max="12" width="10.28125" style="434" customWidth="1"/>
    <col min="13" max="13" width="11.00390625" style="434" customWidth="1"/>
    <col min="14" max="14" width="9.57421875" style="434" customWidth="1"/>
    <col min="15" max="15" width="10.8515625" style="434" customWidth="1"/>
    <col min="16" max="16" width="9.421875" style="434" customWidth="1"/>
    <col min="17" max="17" width="8.421875" style="434" customWidth="1"/>
    <col min="18" max="16384" width="8.00390625" style="434" customWidth="1"/>
  </cols>
  <sheetData>
    <row r="1" spans="16:17" ht="18.75" thickBot="1">
      <c r="P1" s="741" t="s">
        <v>36</v>
      </c>
      <c r="Q1" s="742"/>
    </row>
    <row r="2" ht="6" customHeight="1" thickBot="1"/>
    <row r="3" spans="1:17" ht="24" customHeight="1" thickBot="1">
      <c r="A3" s="751" t="s">
        <v>267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3"/>
    </row>
    <row r="4" spans="1:17" ht="15.75" customHeight="1" thickBot="1">
      <c r="A4" s="754" t="s">
        <v>250</v>
      </c>
      <c r="B4" s="771" t="s">
        <v>53</v>
      </c>
      <c r="C4" s="772"/>
      <c r="D4" s="772"/>
      <c r="E4" s="772"/>
      <c r="F4" s="772"/>
      <c r="G4" s="772"/>
      <c r="H4" s="772"/>
      <c r="I4" s="773"/>
      <c r="J4" s="771" t="s">
        <v>52</v>
      </c>
      <c r="K4" s="772"/>
      <c r="L4" s="772"/>
      <c r="M4" s="772"/>
      <c r="N4" s="772"/>
      <c r="O4" s="772"/>
      <c r="P4" s="772"/>
      <c r="Q4" s="773"/>
    </row>
    <row r="5" spans="1:17" s="512" customFormat="1" ht="26.25" customHeight="1">
      <c r="A5" s="755"/>
      <c r="B5" s="774" t="s">
        <v>51</v>
      </c>
      <c r="C5" s="775"/>
      <c r="D5" s="775"/>
      <c r="E5" s="757" t="s">
        <v>48</v>
      </c>
      <c r="F5" s="774" t="s">
        <v>50</v>
      </c>
      <c r="G5" s="775"/>
      <c r="H5" s="775"/>
      <c r="I5" s="761" t="s">
        <v>46</v>
      </c>
      <c r="J5" s="769" t="s">
        <v>249</v>
      </c>
      <c r="K5" s="770"/>
      <c r="L5" s="770"/>
      <c r="M5" s="757" t="s">
        <v>48</v>
      </c>
      <c r="N5" s="769" t="s">
        <v>248</v>
      </c>
      <c r="O5" s="770"/>
      <c r="P5" s="770"/>
      <c r="Q5" s="757" t="s">
        <v>46</v>
      </c>
    </row>
    <row r="6" spans="1:17" s="467" customFormat="1" ht="15" thickBot="1">
      <c r="A6" s="756"/>
      <c r="B6" s="469" t="s">
        <v>23</v>
      </c>
      <c r="C6" s="468" t="s">
        <v>22</v>
      </c>
      <c r="D6" s="468" t="s">
        <v>21</v>
      </c>
      <c r="E6" s="758"/>
      <c r="F6" s="469" t="s">
        <v>23</v>
      </c>
      <c r="G6" s="468" t="s">
        <v>22</v>
      </c>
      <c r="H6" s="468" t="s">
        <v>21</v>
      </c>
      <c r="I6" s="762"/>
      <c r="J6" s="469" t="s">
        <v>23</v>
      </c>
      <c r="K6" s="468" t="s">
        <v>22</v>
      </c>
      <c r="L6" s="468" t="s">
        <v>21</v>
      </c>
      <c r="M6" s="758"/>
      <c r="N6" s="469" t="s">
        <v>23</v>
      </c>
      <c r="O6" s="468" t="s">
        <v>22</v>
      </c>
      <c r="P6" s="468" t="s">
        <v>21</v>
      </c>
      <c r="Q6" s="758"/>
    </row>
    <row r="7" spans="1:17" s="505" customFormat="1" ht="18" customHeight="1" thickBot="1">
      <c r="A7" s="511" t="s">
        <v>32</v>
      </c>
      <c r="B7" s="509">
        <f>B8+B12+B22+B30+B35+B39</f>
        <v>22703.459</v>
      </c>
      <c r="C7" s="508">
        <f>C8+C12+C22+C30+C35+C39</f>
        <v>18052.370000000003</v>
      </c>
      <c r="D7" s="507">
        <f aca="true" t="shared" si="0" ref="D7:D39">C7+B7</f>
        <v>40755.829</v>
      </c>
      <c r="E7" s="510">
        <f aca="true" t="shared" si="1" ref="E7:E39">D7/$D$7</f>
        <v>1</v>
      </c>
      <c r="F7" s="509">
        <f>F8+F12+F22+F30+F35+F39</f>
        <v>23877.136000000006</v>
      </c>
      <c r="G7" s="508">
        <f>G8+G12+G22+G30+G35+G39</f>
        <v>15340.528999999999</v>
      </c>
      <c r="H7" s="507">
        <f aca="true" t="shared" si="2" ref="H7:H39">G7+F7</f>
        <v>39217.66500000001</v>
      </c>
      <c r="I7" s="506">
        <f>IF(ISERROR(D7/H7-1),"         /0",(D7/H7-1))</f>
        <v>0.03922120299614962</v>
      </c>
      <c r="J7" s="509">
        <f>J8+J12+J22+J30+J35+J39</f>
        <v>264285.5900000001</v>
      </c>
      <c r="K7" s="508">
        <f>K8+K12+K22+K30+K35+K39</f>
        <v>175903.46300000005</v>
      </c>
      <c r="L7" s="507">
        <f aca="true" t="shared" si="3" ref="L7:L39">K7+J7</f>
        <v>440189.05300000013</v>
      </c>
      <c r="M7" s="510">
        <f aca="true" t="shared" si="4" ref="M7:M39">L7/$L$7</f>
        <v>1</v>
      </c>
      <c r="N7" s="509">
        <f>N8+N12+N22+N30+N35+N39</f>
        <v>254441.3269999999</v>
      </c>
      <c r="O7" s="508">
        <f>O8+O12+O22+O30+O35+O39</f>
        <v>134868.662</v>
      </c>
      <c r="P7" s="507">
        <f aca="true" t="shared" si="5" ref="P7:P39">O7+N7</f>
        <v>389309.98899999994</v>
      </c>
      <c r="Q7" s="506">
        <f>IF(ISERROR(L7/P7-1),"         /0",(L7/P7-1))</f>
        <v>0.13069036356012997</v>
      </c>
    </row>
    <row r="8" spans="1:17" s="445" customFormat="1" ht="18" customHeight="1">
      <c r="A8" s="448" t="s">
        <v>247</v>
      </c>
      <c r="B8" s="447">
        <f>SUM(B9:B11)</f>
        <v>13256.914999999999</v>
      </c>
      <c r="C8" s="411">
        <f>SUM(C9:C11)</f>
        <v>7933.4749999999985</v>
      </c>
      <c r="D8" s="411">
        <f t="shared" si="0"/>
        <v>21190.39</v>
      </c>
      <c r="E8" s="401">
        <f t="shared" si="1"/>
        <v>0.5199351974904007</v>
      </c>
      <c r="F8" s="447">
        <f>SUM(F9:F11)</f>
        <v>15626.907000000003</v>
      </c>
      <c r="G8" s="411">
        <f>SUM(G9:G11)</f>
        <v>8153.121999999999</v>
      </c>
      <c r="H8" s="411">
        <f t="shared" si="2"/>
        <v>23780.029000000002</v>
      </c>
      <c r="I8" s="446">
        <f aca="true" t="shared" si="6" ref="I8:I39">IF(ISERROR(D8/H8-1),"         /0",IF(D8/H8&gt;5,"  *  ",(D8/H8-1)))</f>
        <v>-0.1088997410390039</v>
      </c>
      <c r="J8" s="447">
        <f>SUM(J9:J11)</f>
        <v>168899.28900000008</v>
      </c>
      <c r="K8" s="411">
        <f>SUM(K9:K11)</f>
        <v>85509.00800000005</v>
      </c>
      <c r="L8" s="411">
        <f t="shared" si="3"/>
        <v>254408.29700000014</v>
      </c>
      <c r="M8" s="401">
        <f t="shared" si="4"/>
        <v>0.5779523485787368</v>
      </c>
      <c r="N8" s="447">
        <f>SUM(N9:N11)</f>
        <v>172998.84899999993</v>
      </c>
      <c r="O8" s="411">
        <f>SUM(O9:O11)</f>
        <v>75852.40199999999</v>
      </c>
      <c r="P8" s="411">
        <f t="shared" si="5"/>
        <v>248851.25099999993</v>
      </c>
      <c r="Q8" s="446">
        <f aca="true" t="shared" si="7" ref="Q8:Q39">IF(ISERROR(L8/P8-1),"         /0",IF(L8/P8&gt;5,"  *  ",(L8/P8-1)))</f>
        <v>0.022330793908688085</v>
      </c>
    </row>
    <row r="9" spans="1:17" ht="18" customHeight="1">
      <c r="A9" s="444" t="s">
        <v>246</v>
      </c>
      <c r="B9" s="443">
        <v>13149.195999999998</v>
      </c>
      <c r="C9" s="441">
        <v>7808.408999999999</v>
      </c>
      <c r="D9" s="441">
        <f t="shared" si="0"/>
        <v>20957.604999999996</v>
      </c>
      <c r="E9" s="442">
        <f t="shared" si="1"/>
        <v>0.5142234991711246</v>
      </c>
      <c r="F9" s="443">
        <v>15435.454000000002</v>
      </c>
      <c r="G9" s="441">
        <v>8059.409</v>
      </c>
      <c r="H9" s="441">
        <f t="shared" si="2"/>
        <v>23494.863</v>
      </c>
      <c r="I9" s="440">
        <f t="shared" si="6"/>
        <v>-0.10799203213059827</v>
      </c>
      <c r="J9" s="443">
        <v>167522.7470000001</v>
      </c>
      <c r="K9" s="441">
        <v>84286.20500000005</v>
      </c>
      <c r="L9" s="441">
        <f t="shared" si="3"/>
        <v>251808.95200000014</v>
      </c>
      <c r="M9" s="442">
        <f t="shared" si="4"/>
        <v>0.5720472835111601</v>
      </c>
      <c r="N9" s="441">
        <v>169830.54399999994</v>
      </c>
      <c r="O9" s="441">
        <v>72421.81699999998</v>
      </c>
      <c r="P9" s="441">
        <f t="shared" si="5"/>
        <v>242252.36099999992</v>
      </c>
      <c r="Q9" s="440">
        <f t="shared" si="7"/>
        <v>0.03944890757948172</v>
      </c>
    </row>
    <row r="10" spans="1:17" ht="18" customHeight="1">
      <c r="A10" s="444" t="s">
        <v>245</v>
      </c>
      <c r="B10" s="443">
        <v>105.656</v>
      </c>
      <c r="C10" s="441">
        <v>72.459</v>
      </c>
      <c r="D10" s="441">
        <f t="shared" si="0"/>
        <v>178.115</v>
      </c>
      <c r="E10" s="442">
        <f t="shared" si="1"/>
        <v>0.0043702951055172995</v>
      </c>
      <c r="F10" s="443">
        <v>110.361</v>
      </c>
      <c r="G10" s="441">
        <v>60.282</v>
      </c>
      <c r="H10" s="441">
        <f t="shared" si="2"/>
        <v>170.643</v>
      </c>
      <c r="I10" s="440">
        <f t="shared" si="6"/>
        <v>0.04378732207005265</v>
      </c>
      <c r="J10" s="443">
        <v>1050.2510000000002</v>
      </c>
      <c r="K10" s="441">
        <v>892.3589999999999</v>
      </c>
      <c r="L10" s="441">
        <f t="shared" si="3"/>
        <v>1942.6100000000001</v>
      </c>
      <c r="M10" s="442">
        <f t="shared" si="4"/>
        <v>0.004413126557238577</v>
      </c>
      <c r="N10" s="441">
        <v>1022.85</v>
      </c>
      <c r="O10" s="441">
        <v>452.823</v>
      </c>
      <c r="P10" s="441">
        <f t="shared" si="5"/>
        <v>1475.673</v>
      </c>
      <c r="Q10" s="440">
        <f t="shared" si="7"/>
        <v>0.31642308289167054</v>
      </c>
    </row>
    <row r="11" spans="1:17" ht="18" customHeight="1" thickBot="1">
      <c r="A11" s="459" t="s">
        <v>244</v>
      </c>
      <c r="B11" s="458">
        <v>2.063</v>
      </c>
      <c r="C11" s="456">
        <v>52.607</v>
      </c>
      <c r="D11" s="456">
        <f t="shared" si="0"/>
        <v>54.67</v>
      </c>
      <c r="E11" s="457">
        <f t="shared" si="1"/>
        <v>0.0013414032137586995</v>
      </c>
      <c r="F11" s="458">
        <v>81.092</v>
      </c>
      <c r="G11" s="456">
        <v>33.431</v>
      </c>
      <c r="H11" s="456">
        <f t="shared" si="2"/>
        <v>114.523</v>
      </c>
      <c r="I11" s="440">
        <f t="shared" si="6"/>
        <v>-0.5226286422814631</v>
      </c>
      <c r="J11" s="458">
        <v>326.29099999999994</v>
      </c>
      <c r="K11" s="456">
        <v>330.44399999999996</v>
      </c>
      <c r="L11" s="456">
        <f t="shared" si="3"/>
        <v>656.7349999999999</v>
      </c>
      <c r="M11" s="457">
        <f t="shared" si="4"/>
        <v>0.0014919385103381927</v>
      </c>
      <c r="N11" s="456">
        <v>2145.455</v>
      </c>
      <c r="O11" s="456">
        <v>2977.7619999999993</v>
      </c>
      <c r="P11" s="456">
        <f t="shared" si="5"/>
        <v>5123.216999999999</v>
      </c>
      <c r="Q11" s="440">
        <f t="shared" si="7"/>
        <v>-0.8718119884439797</v>
      </c>
    </row>
    <row r="12" spans="1:17" s="445" customFormat="1" ht="18" customHeight="1">
      <c r="A12" s="448" t="s">
        <v>204</v>
      </c>
      <c r="B12" s="447">
        <f>SUM(B13:B21)</f>
        <v>2641.9030000000007</v>
      </c>
      <c r="C12" s="411">
        <f>SUM(C13:C21)</f>
        <v>5552.2699999999995</v>
      </c>
      <c r="D12" s="411">
        <f t="shared" si="0"/>
        <v>8194.173</v>
      </c>
      <c r="E12" s="401">
        <f t="shared" si="1"/>
        <v>0.2010552404663392</v>
      </c>
      <c r="F12" s="447">
        <f>SUM(F13:F21)</f>
        <v>2561.978</v>
      </c>
      <c r="G12" s="411">
        <f>SUM(G13:G21)</f>
        <v>3758.7670000000003</v>
      </c>
      <c r="H12" s="411">
        <f t="shared" si="2"/>
        <v>6320.745000000001</v>
      </c>
      <c r="I12" s="446">
        <f t="shared" si="6"/>
        <v>0.2963935422169379</v>
      </c>
      <c r="J12" s="447">
        <f>SUM(J13:J21)</f>
        <v>26469.564</v>
      </c>
      <c r="K12" s="411">
        <f>SUM(K13:K21)</f>
        <v>50052.59500000001</v>
      </c>
      <c r="L12" s="411">
        <f t="shared" si="3"/>
        <v>76522.15900000001</v>
      </c>
      <c r="M12" s="401">
        <f t="shared" si="4"/>
        <v>0.17383930490429528</v>
      </c>
      <c r="N12" s="447">
        <f>SUM(N13:N21)</f>
        <v>26704.425999999992</v>
      </c>
      <c r="O12" s="411">
        <f>SUM(O13:O21)</f>
        <v>32730.848000000005</v>
      </c>
      <c r="P12" s="411">
        <f t="shared" si="5"/>
        <v>59435.274</v>
      </c>
      <c r="Q12" s="446">
        <f t="shared" si="7"/>
        <v>0.28748727565384846</v>
      </c>
    </row>
    <row r="13" spans="1:17" ht="18" customHeight="1">
      <c r="A13" s="454" t="s">
        <v>243</v>
      </c>
      <c r="B13" s="452">
        <v>856.9440000000002</v>
      </c>
      <c r="C13" s="451">
        <v>2478.73</v>
      </c>
      <c r="D13" s="451">
        <f t="shared" si="0"/>
        <v>3335.674</v>
      </c>
      <c r="E13" s="453">
        <f t="shared" si="1"/>
        <v>0.08184532327878793</v>
      </c>
      <c r="F13" s="452">
        <v>565.1089999999999</v>
      </c>
      <c r="G13" s="451">
        <v>894.876</v>
      </c>
      <c r="H13" s="451">
        <f t="shared" si="2"/>
        <v>1459.985</v>
      </c>
      <c r="I13" s="450">
        <f t="shared" si="6"/>
        <v>1.284731692448895</v>
      </c>
      <c r="J13" s="452">
        <v>7409.829999999999</v>
      </c>
      <c r="K13" s="451">
        <v>23520.05</v>
      </c>
      <c r="L13" s="451">
        <f t="shared" si="3"/>
        <v>30929.879999999997</v>
      </c>
      <c r="M13" s="453">
        <f t="shared" si="4"/>
        <v>0.0702649913467975</v>
      </c>
      <c r="N13" s="451">
        <v>6301.462999999992</v>
      </c>
      <c r="O13" s="451">
        <v>10397.314</v>
      </c>
      <c r="P13" s="451">
        <f t="shared" si="5"/>
        <v>16698.77699999999</v>
      </c>
      <c r="Q13" s="450">
        <f t="shared" si="7"/>
        <v>0.8522242676814005</v>
      </c>
    </row>
    <row r="14" spans="1:17" ht="18" customHeight="1">
      <c r="A14" s="454" t="s">
        <v>239</v>
      </c>
      <c r="B14" s="452">
        <v>345.72299999999996</v>
      </c>
      <c r="C14" s="451">
        <v>1094.2879999999998</v>
      </c>
      <c r="D14" s="451">
        <f t="shared" si="0"/>
        <v>1440.0109999999997</v>
      </c>
      <c r="E14" s="453">
        <f t="shared" si="1"/>
        <v>0.03533263916678028</v>
      </c>
      <c r="F14" s="452">
        <v>337.5830000000001</v>
      </c>
      <c r="G14" s="451">
        <v>1002.3550000000001</v>
      </c>
      <c r="H14" s="451">
        <f t="shared" si="2"/>
        <v>1339.938</v>
      </c>
      <c r="I14" s="450">
        <f t="shared" si="6"/>
        <v>0.07468479884890167</v>
      </c>
      <c r="J14" s="452">
        <v>3802.036</v>
      </c>
      <c r="K14" s="451">
        <v>11161.909000000001</v>
      </c>
      <c r="L14" s="451">
        <f t="shared" si="3"/>
        <v>14963.945000000002</v>
      </c>
      <c r="M14" s="453">
        <f t="shared" si="4"/>
        <v>0.03399435969163003</v>
      </c>
      <c r="N14" s="451">
        <v>2207.4320000000002</v>
      </c>
      <c r="O14" s="451">
        <v>8110.453000000003</v>
      </c>
      <c r="P14" s="451">
        <f t="shared" si="5"/>
        <v>10317.885000000004</v>
      </c>
      <c r="Q14" s="450">
        <f t="shared" si="7"/>
        <v>0.4502918960620317</v>
      </c>
    </row>
    <row r="15" spans="1:17" ht="18" customHeight="1">
      <c r="A15" s="454" t="s">
        <v>242</v>
      </c>
      <c r="B15" s="452">
        <v>707.989</v>
      </c>
      <c r="C15" s="451">
        <v>691.0260000000002</v>
      </c>
      <c r="D15" s="451">
        <f t="shared" si="0"/>
        <v>1399.0150000000003</v>
      </c>
      <c r="E15" s="453">
        <f t="shared" si="1"/>
        <v>0.03432674624285033</v>
      </c>
      <c r="F15" s="452">
        <v>855.3530000000001</v>
      </c>
      <c r="G15" s="451">
        <v>1038.3560000000002</v>
      </c>
      <c r="H15" s="451">
        <f t="shared" si="2"/>
        <v>1893.7090000000003</v>
      </c>
      <c r="I15" s="450">
        <f t="shared" si="6"/>
        <v>-0.26123021013260217</v>
      </c>
      <c r="J15" s="452">
        <v>7568.785</v>
      </c>
      <c r="K15" s="451">
        <v>6423.393000000003</v>
      </c>
      <c r="L15" s="451">
        <f t="shared" si="3"/>
        <v>13992.178000000004</v>
      </c>
      <c r="M15" s="453">
        <f t="shared" si="4"/>
        <v>0.031786746863966195</v>
      </c>
      <c r="N15" s="451">
        <v>5973.979</v>
      </c>
      <c r="O15" s="451">
        <v>6527.250999999999</v>
      </c>
      <c r="P15" s="451">
        <f t="shared" si="5"/>
        <v>12501.23</v>
      </c>
      <c r="Q15" s="450">
        <f t="shared" si="7"/>
        <v>0.11926410441212609</v>
      </c>
    </row>
    <row r="16" spans="1:17" ht="18" customHeight="1">
      <c r="A16" s="454" t="s">
        <v>240</v>
      </c>
      <c r="B16" s="452">
        <v>205.111</v>
      </c>
      <c r="C16" s="451">
        <v>764.8810000000001</v>
      </c>
      <c r="D16" s="451">
        <f t="shared" si="0"/>
        <v>969.9920000000001</v>
      </c>
      <c r="E16" s="453">
        <f t="shared" si="1"/>
        <v>0.023800080229014607</v>
      </c>
      <c r="F16" s="452">
        <v>95.75600000000001</v>
      </c>
      <c r="G16" s="451">
        <v>360.01099999999997</v>
      </c>
      <c r="H16" s="451">
        <f t="shared" si="2"/>
        <v>455.767</v>
      </c>
      <c r="I16" s="450">
        <f t="shared" si="6"/>
        <v>1.128262906265702</v>
      </c>
      <c r="J16" s="452">
        <v>1912.86</v>
      </c>
      <c r="K16" s="451">
        <v>4291.156</v>
      </c>
      <c r="L16" s="451">
        <f t="shared" si="3"/>
        <v>6204.016</v>
      </c>
      <c r="M16" s="453">
        <f t="shared" si="4"/>
        <v>0.014093980660623102</v>
      </c>
      <c r="N16" s="451">
        <v>976.9400000000002</v>
      </c>
      <c r="O16" s="451">
        <v>1947.0379999999998</v>
      </c>
      <c r="P16" s="451">
        <f t="shared" si="5"/>
        <v>2923.978</v>
      </c>
      <c r="Q16" s="450">
        <f t="shared" si="7"/>
        <v>1.1217724620363079</v>
      </c>
    </row>
    <row r="17" spans="1:17" ht="18" customHeight="1">
      <c r="A17" s="454" t="s">
        <v>238</v>
      </c>
      <c r="B17" s="452">
        <v>194.588</v>
      </c>
      <c r="C17" s="451">
        <v>328.37399999999997</v>
      </c>
      <c r="D17" s="451">
        <f t="shared" si="0"/>
        <v>522.962</v>
      </c>
      <c r="E17" s="453">
        <f t="shared" si="1"/>
        <v>0.012831587844771848</v>
      </c>
      <c r="F17" s="452">
        <v>149.453</v>
      </c>
      <c r="G17" s="451">
        <v>289.43600000000004</v>
      </c>
      <c r="H17" s="451">
        <f t="shared" si="2"/>
        <v>438.889</v>
      </c>
      <c r="I17" s="450">
        <f t="shared" si="6"/>
        <v>0.19155868568134538</v>
      </c>
      <c r="J17" s="452">
        <v>1832.08</v>
      </c>
      <c r="K17" s="451">
        <v>3528.9839999999995</v>
      </c>
      <c r="L17" s="451">
        <f t="shared" si="3"/>
        <v>5361.063999999999</v>
      </c>
      <c r="M17" s="453">
        <f t="shared" si="4"/>
        <v>0.012179003461042448</v>
      </c>
      <c r="N17" s="451">
        <v>1478.4499999999998</v>
      </c>
      <c r="O17" s="451">
        <v>2343.703</v>
      </c>
      <c r="P17" s="451">
        <f t="shared" si="5"/>
        <v>3822.153</v>
      </c>
      <c r="Q17" s="450">
        <f t="shared" si="7"/>
        <v>0.40262935575839065</v>
      </c>
    </row>
    <row r="18" spans="1:17" ht="18" customHeight="1">
      <c r="A18" s="454" t="s">
        <v>266</v>
      </c>
      <c r="B18" s="452">
        <v>69.715</v>
      </c>
      <c r="C18" s="451">
        <v>171.632</v>
      </c>
      <c r="D18" s="451">
        <f t="shared" si="0"/>
        <v>241.347</v>
      </c>
      <c r="E18" s="453">
        <f t="shared" si="1"/>
        <v>0.0059217786982078075</v>
      </c>
      <c r="F18" s="452">
        <v>1.014</v>
      </c>
      <c r="G18" s="451">
        <v>1.115</v>
      </c>
      <c r="H18" s="451">
        <f t="shared" si="2"/>
        <v>2.129</v>
      </c>
      <c r="I18" s="450" t="str">
        <f t="shared" si="6"/>
        <v>  *  </v>
      </c>
      <c r="J18" s="452">
        <v>180.07800000000003</v>
      </c>
      <c r="K18" s="451">
        <v>411.34900000000005</v>
      </c>
      <c r="L18" s="451">
        <f t="shared" si="3"/>
        <v>591.4270000000001</v>
      </c>
      <c r="M18" s="453">
        <f t="shared" si="4"/>
        <v>0.0013435749843601858</v>
      </c>
      <c r="N18" s="451">
        <v>10.315</v>
      </c>
      <c r="O18" s="451">
        <v>14.330999999999998</v>
      </c>
      <c r="P18" s="451">
        <f t="shared" si="5"/>
        <v>24.645999999999997</v>
      </c>
      <c r="Q18" s="450" t="str">
        <f t="shared" si="7"/>
        <v>  *  </v>
      </c>
    </row>
    <row r="19" spans="1:17" ht="18" customHeight="1">
      <c r="A19" s="454" t="s">
        <v>265</v>
      </c>
      <c r="B19" s="452">
        <v>125.81700000000001</v>
      </c>
      <c r="C19" s="451">
        <v>17.595</v>
      </c>
      <c r="D19" s="451">
        <f t="shared" si="0"/>
        <v>143.412</v>
      </c>
      <c r="E19" s="453">
        <f t="shared" si="1"/>
        <v>0.0035188095425564775</v>
      </c>
      <c r="F19" s="452">
        <v>0</v>
      </c>
      <c r="G19" s="451">
        <v>0</v>
      </c>
      <c r="H19" s="451">
        <f t="shared" si="2"/>
        <v>0</v>
      </c>
      <c r="I19" s="450" t="str">
        <f t="shared" si="6"/>
        <v>         /0</v>
      </c>
      <c r="J19" s="452">
        <v>441.21</v>
      </c>
      <c r="K19" s="451">
        <v>55.572</v>
      </c>
      <c r="L19" s="451">
        <f t="shared" si="3"/>
        <v>496.782</v>
      </c>
      <c r="M19" s="453">
        <f t="shared" si="4"/>
        <v>0.001128565094052895</v>
      </c>
      <c r="N19" s="451">
        <v>2.407</v>
      </c>
      <c r="O19" s="451">
        <v>0</v>
      </c>
      <c r="P19" s="451">
        <f t="shared" si="5"/>
        <v>2.407</v>
      </c>
      <c r="Q19" s="450" t="str">
        <f t="shared" si="7"/>
        <v>  *  </v>
      </c>
    </row>
    <row r="20" spans="1:17" ht="18" customHeight="1">
      <c r="A20" s="454" t="s">
        <v>241</v>
      </c>
      <c r="B20" s="452">
        <v>110.708</v>
      </c>
      <c r="C20" s="451">
        <v>5.743999999999999</v>
      </c>
      <c r="D20" s="451">
        <f t="shared" si="0"/>
        <v>116.452</v>
      </c>
      <c r="E20" s="453">
        <f t="shared" si="1"/>
        <v>0.002857309073507007</v>
      </c>
      <c r="F20" s="452">
        <v>533.107</v>
      </c>
      <c r="G20" s="451">
        <v>171.928</v>
      </c>
      <c r="H20" s="451">
        <f t="shared" si="2"/>
        <v>705.035</v>
      </c>
      <c r="I20" s="450">
        <f t="shared" si="6"/>
        <v>-0.8348280581815087</v>
      </c>
      <c r="J20" s="452">
        <v>3068.7649999999994</v>
      </c>
      <c r="K20" s="451">
        <v>653.4679999999998</v>
      </c>
      <c r="L20" s="451">
        <f t="shared" si="3"/>
        <v>3722.2329999999993</v>
      </c>
      <c r="M20" s="453">
        <f t="shared" si="4"/>
        <v>0.008455987205115704</v>
      </c>
      <c r="N20" s="451">
        <v>9530.436</v>
      </c>
      <c r="O20" s="451">
        <v>3388.027000000001</v>
      </c>
      <c r="P20" s="451">
        <f t="shared" si="5"/>
        <v>12918.463</v>
      </c>
      <c r="Q20" s="450">
        <f t="shared" si="7"/>
        <v>-0.7118671934888849</v>
      </c>
    </row>
    <row r="21" spans="1:17" ht="18" customHeight="1">
      <c r="A21" s="454" t="s">
        <v>224</v>
      </c>
      <c r="B21" s="452">
        <v>25.308</v>
      </c>
      <c r="C21" s="451">
        <v>0</v>
      </c>
      <c r="D21" s="451">
        <f t="shared" si="0"/>
        <v>25.308</v>
      </c>
      <c r="E21" s="453">
        <f t="shared" si="1"/>
        <v>0.0006209663898629077</v>
      </c>
      <c r="F21" s="452">
        <v>24.602999999999998</v>
      </c>
      <c r="G21" s="451">
        <v>0.69</v>
      </c>
      <c r="H21" s="451">
        <f t="shared" si="2"/>
        <v>25.293</v>
      </c>
      <c r="I21" s="450">
        <f t="shared" si="6"/>
        <v>0.0005930494603250125</v>
      </c>
      <c r="J21" s="452">
        <v>253.92</v>
      </c>
      <c r="K21" s="451">
        <v>6.7139999999999995</v>
      </c>
      <c r="L21" s="451">
        <f t="shared" si="3"/>
        <v>260.634</v>
      </c>
      <c r="M21" s="453">
        <f t="shared" si="4"/>
        <v>0.0005920955967071719</v>
      </c>
      <c r="N21" s="451">
        <v>223.00400000000005</v>
      </c>
      <c r="O21" s="451">
        <v>2.7310000000000003</v>
      </c>
      <c r="P21" s="451">
        <f t="shared" si="5"/>
        <v>225.73500000000004</v>
      </c>
      <c r="Q21" s="450">
        <f t="shared" si="7"/>
        <v>0.15460163466011023</v>
      </c>
    </row>
    <row r="22" spans="1:17" s="445" customFormat="1" ht="18" customHeight="1">
      <c r="A22" s="504" t="s">
        <v>191</v>
      </c>
      <c r="B22" s="503">
        <f>SUM(B23:B29)</f>
        <v>2936.3830000000003</v>
      </c>
      <c r="C22" s="502">
        <f>SUM(C23:C29)</f>
        <v>1284.565</v>
      </c>
      <c r="D22" s="502">
        <f t="shared" si="0"/>
        <v>4220.948</v>
      </c>
      <c r="E22" s="417">
        <f t="shared" si="1"/>
        <v>0.10356673152201126</v>
      </c>
      <c r="F22" s="503">
        <f>SUM(F23:F29)</f>
        <v>2546.8460000000005</v>
      </c>
      <c r="G22" s="502">
        <f>SUM(G23:G29)</f>
        <v>807.711</v>
      </c>
      <c r="H22" s="502">
        <f t="shared" si="2"/>
        <v>3354.5570000000007</v>
      </c>
      <c r="I22" s="501">
        <f t="shared" si="6"/>
        <v>0.25827285093083807</v>
      </c>
      <c r="J22" s="503">
        <f>SUM(J23:J29)</f>
        <v>33105.90900000001</v>
      </c>
      <c r="K22" s="502">
        <f>SUM(K23:K29)</f>
        <v>11561.297</v>
      </c>
      <c r="L22" s="502">
        <f t="shared" si="3"/>
        <v>44667.206000000006</v>
      </c>
      <c r="M22" s="417">
        <f t="shared" si="4"/>
        <v>0.10147277787937173</v>
      </c>
      <c r="N22" s="503">
        <f>SUM(N23:N29)</f>
        <v>26918.512</v>
      </c>
      <c r="O22" s="502">
        <f>SUM(O23:O29)</f>
        <v>8215.813000000002</v>
      </c>
      <c r="P22" s="502">
        <f t="shared" si="5"/>
        <v>35134.325</v>
      </c>
      <c r="Q22" s="501">
        <f t="shared" si="7"/>
        <v>0.271326715398688</v>
      </c>
    </row>
    <row r="23" spans="1:17" ht="18" customHeight="1">
      <c r="A23" s="454" t="s">
        <v>264</v>
      </c>
      <c r="B23" s="452">
        <v>1927.7820000000002</v>
      </c>
      <c r="C23" s="451">
        <v>119.995</v>
      </c>
      <c r="D23" s="451">
        <f t="shared" si="0"/>
        <v>2047.777</v>
      </c>
      <c r="E23" s="453">
        <f t="shared" si="1"/>
        <v>0.05024500912495241</v>
      </c>
      <c r="F23" s="452">
        <v>1155.547</v>
      </c>
      <c r="G23" s="451"/>
      <c r="H23" s="451">
        <f t="shared" si="2"/>
        <v>1155.547</v>
      </c>
      <c r="I23" s="450">
        <f t="shared" si="6"/>
        <v>0.7721278321002953</v>
      </c>
      <c r="J23" s="500">
        <v>21052.683000000005</v>
      </c>
      <c r="K23" s="499">
        <v>257.926</v>
      </c>
      <c r="L23" s="451">
        <f t="shared" si="3"/>
        <v>21310.609000000004</v>
      </c>
      <c r="M23" s="453">
        <f t="shared" si="4"/>
        <v>0.04841240111439118</v>
      </c>
      <c r="N23" s="452">
        <v>14274.401000000003</v>
      </c>
      <c r="O23" s="451">
        <v>61.998</v>
      </c>
      <c r="P23" s="451">
        <f t="shared" si="5"/>
        <v>14336.399000000003</v>
      </c>
      <c r="Q23" s="450">
        <f t="shared" si="7"/>
        <v>0.4864687429528154</v>
      </c>
    </row>
    <row r="24" spans="1:17" ht="18" customHeight="1">
      <c r="A24" s="454" t="s">
        <v>237</v>
      </c>
      <c r="B24" s="452">
        <v>486.67999999999995</v>
      </c>
      <c r="C24" s="451">
        <v>682.276</v>
      </c>
      <c r="D24" s="451">
        <f t="shared" si="0"/>
        <v>1168.956</v>
      </c>
      <c r="E24" s="453">
        <f t="shared" si="1"/>
        <v>0.028681934061505654</v>
      </c>
      <c r="F24" s="452">
        <v>427.689</v>
      </c>
      <c r="G24" s="451">
        <v>509.149</v>
      </c>
      <c r="H24" s="451">
        <f t="shared" si="2"/>
        <v>936.838</v>
      </c>
      <c r="I24" s="450">
        <f t="shared" si="6"/>
        <v>0.24776749021709188</v>
      </c>
      <c r="J24" s="500">
        <v>4456.607000000001</v>
      </c>
      <c r="K24" s="499">
        <v>7185.923000000001</v>
      </c>
      <c r="L24" s="451">
        <f t="shared" si="3"/>
        <v>11642.530000000002</v>
      </c>
      <c r="M24" s="453">
        <f t="shared" si="4"/>
        <v>0.026448931250455242</v>
      </c>
      <c r="N24" s="452">
        <v>2733.29</v>
      </c>
      <c r="O24" s="451">
        <v>4488.291000000002</v>
      </c>
      <c r="P24" s="451">
        <f t="shared" si="5"/>
        <v>7221.581000000002</v>
      </c>
      <c r="Q24" s="450">
        <f t="shared" si="7"/>
        <v>0.6121857526765953</v>
      </c>
    </row>
    <row r="25" spans="1:17" ht="18" customHeight="1">
      <c r="A25" s="454" t="s">
        <v>263</v>
      </c>
      <c r="B25" s="452">
        <v>219.446</v>
      </c>
      <c r="C25" s="451">
        <v>74.719</v>
      </c>
      <c r="D25" s="451">
        <f t="shared" si="0"/>
        <v>294.16499999999996</v>
      </c>
      <c r="E25" s="453">
        <f t="shared" si="1"/>
        <v>0.007217740559270674</v>
      </c>
      <c r="F25" s="452">
        <v>374.748</v>
      </c>
      <c r="G25" s="451">
        <v>50.962</v>
      </c>
      <c r="H25" s="451">
        <f t="shared" si="2"/>
        <v>425.71</v>
      </c>
      <c r="I25" s="450">
        <f t="shared" si="6"/>
        <v>-0.3090014329003312</v>
      </c>
      <c r="J25" s="500">
        <v>3546.1639999999998</v>
      </c>
      <c r="K25" s="499">
        <v>975.838</v>
      </c>
      <c r="L25" s="451">
        <f t="shared" si="3"/>
        <v>4522.0019999999995</v>
      </c>
      <c r="M25" s="453">
        <f t="shared" si="4"/>
        <v>0.010272863373546907</v>
      </c>
      <c r="N25" s="452">
        <v>4267.785</v>
      </c>
      <c r="O25" s="451">
        <v>1105.729</v>
      </c>
      <c r="P25" s="451">
        <f t="shared" si="5"/>
        <v>5373.514</v>
      </c>
      <c r="Q25" s="450">
        <f t="shared" si="7"/>
        <v>-0.15846464715640463</v>
      </c>
    </row>
    <row r="26" spans="1:17" ht="18" customHeight="1">
      <c r="A26" s="454" t="s">
        <v>235</v>
      </c>
      <c r="B26" s="452">
        <v>89.228</v>
      </c>
      <c r="C26" s="451">
        <v>179.526</v>
      </c>
      <c r="D26" s="451">
        <f t="shared" si="0"/>
        <v>268.754</v>
      </c>
      <c r="E26" s="453">
        <f t="shared" si="1"/>
        <v>0.0065942469235504945</v>
      </c>
      <c r="F26" s="452">
        <v>1.219</v>
      </c>
      <c r="G26" s="451"/>
      <c r="H26" s="451">
        <f t="shared" si="2"/>
        <v>1.219</v>
      </c>
      <c r="I26" s="450" t="str">
        <f t="shared" si="6"/>
        <v>  *  </v>
      </c>
      <c r="J26" s="500">
        <v>97.23599999999999</v>
      </c>
      <c r="K26" s="499">
        <v>190.81900000000002</v>
      </c>
      <c r="L26" s="451">
        <f t="shared" si="3"/>
        <v>288.055</v>
      </c>
      <c r="M26" s="453">
        <f t="shared" si="4"/>
        <v>0.0006543892857780812</v>
      </c>
      <c r="N26" s="452">
        <v>6.905000000000001</v>
      </c>
      <c r="O26" s="451"/>
      <c r="P26" s="451">
        <f t="shared" si="5"/>
        <v>6.905000000000001</v>
      </c>
      <c r="Q26" s="450" t="str">
        <f t="shared" si="7"/>
        <v>  *  </v>
      </c>
    </row>
    <row r="27" spans="1:17" ht="18" customHeight="1">
      <c r="A27" s="454" t="s">
        <v>236</v>
      </c>
      <c r="B27" s="452">
        <v>26.465</v>
      </c>
      <c r="C27" s="451">
        <v>228.049</v>
      </c>
      <c r="D27" s="451">
        <f t="shared" si="0"/>
        <v>254.514</v>
      </c>
      <c r="E27" s="453">
        <f t="shared" si="1"/>
        <v>0.006244849049690537</v>
      </c>
      <c r="F27" s="452">
        <v>89.064</v>
      </c>
      <c r="G27" s="451">
        <v>247.6</v>
      </c>
      <c r="H27" s="451">
        <f t="shared" si="2"/>
        <v>336.664</v>
      </c>
      <c r="I27" s="450">
        <f t="shared" si="6"/>
        <v>-0.244011833757099</v>
      </c>
      <c r="J27" s="500">
        <v>387.2269999999999</v>
      </c>
      <c r="K27" s="499">
        <v>2922.991</v>
      </c>
      <c r="L27" s="451">
        <f t="shared" si="3"/>
        <v>3310.218</v>
      </c>
      <c r="M27" s="453">
        <f t="shared" si="4"/>
        <v>0.007519991643226981</v>
      </c>
      <c r="N27" s="452">
        <v>454.97299999999996</v>
      </c>
      <c r="O27" s="451">
        <v>2559.7949999999996</v>
      </c>
      <c r="P27" s="451">
        <f t="shared" si="5"/>
        <v>3014.7679999999996</v>
      </c>
      <c r="Q27" s="450">
        <f t="shared" si="7"/>
        <v>0.09800090753252011</v>
      </c>
    </row>
    <row r="28" spans="1:17" ht="18" customHeight="1">
      <c r="A28" s="454" t="s">
        <v>262</v>
      </c>
      <c r="B28" s="452">
        <v>178.923</v>
      </c>
      <c r="C28" s="451"/>
      <c r="D28" s="451">
        <f t="shared" si="0"/>
        <v>178.923</v>
      </c>
      <c r="E28" s="453">
        <f t="shared" si="1"/>
        <v>0.004390120490494746</v>
      </c>
      <c r="F28" s="452">
        <v>493.409</v>
      </c>
      <c r="G28" s="451"/>
      <c r="H28" s="451">
        <f t="shared" si="2"/>
        <v>493.409</v>
      </c>
      <c r="I28" s="450">
        <f t="shared" si="6"/>
        <v>-0.6373738622522086</v>
      </c>
      <c r="J28" s="500">
        <v>3512.297</v>
      </c>
      <c r="K28" s="499"/>
      <c r="L28" s="451">
        <f t="shared" si="3"/>
        <v>3512.297</v>
      </c>
      <c r="M28" s="453">
        <f t="shared" si="4"/>
        <v>0.007979064849665853</v>
      </c>
      <c r="N28" s="452">
        <v>5127.501000000001</v>
      </c>
      <c r="O28" s="451">
        <v>0</v>
      </c>
      <c r="P28" s="451">
        <f t="shared" si="5"/>
        <v>5127.501000000001</v>
      </c>
      <c r="Q28" s="450">
        <f t="shared" si="7"/>
        <v>-0.31500803217785833</v>
      </c>
    </row>
    <row r="29" spans="1:17" ht="18" customHeight="1" thickBot="1">
      <c r="A29" s="454" t="s">
        <v>224</v>
      </c>
      <c r="B29" s="452">
        <v>7.858999999999999</v>
      </c>
      <c r="C29" s="451">
        <v>0</v>
      </c>
      <c r="D29" s="451">
        <f t="shared" si="0"/>
        <v>7.858999999999999</v>
      </c>
      <c r="E29" s="453">
        <f t="shared" si="1"/>
        <v>0.00019283131254672797</v>
      </c>
      <c r="F29" s="452">
        <v>5.17</v>
      </c>
      <c r="G29" s="451">
        <v>0</v>
      </c>
      <c r="H29" s="451">
        <f t="shared" si="2"/>
        <v>5.17</v>
      </c>
      <c r="I29" s="450">
        <f t="shared" si="6"/>
        <v>0.5201160541586072</v>
      </c>
      <c r="J29" s="500">
        <v>53.695</v>
      </c>
      <c r="K29" s="499">
        <v>27.8</v>
      </c>
      <c r="L29" s="451">
        <f t="shared" si="3"/>
        <v>81.495</v>
      </c>
      <c r="M29" s="453">
        <f t="shared" si="4"/>
        <v>0.0001851363623074924</v>
      </c>
      <c r="N29" s="452">
        <v>53.657000000000004</v>
      </c>
      <c r="O29" s="451">
        <v>0</v>
      </c>
      <c r="P29" s="451">
        <f t="shared" si="5"/>
        <v>53.657000000000004</v>
      </c>
      <c r="Q29" s="450">
        <f t="shared" si="7"/>
        <v>0.5188139478539613</v>
      </c>
    </row>
    <row r="30" spans="1:17" s="445" customFormat="1" ht="18" customHeight="1">
      <c r="A30" s="448" t="s">
        <v>234</v>
      </c>
      <c r="B30" s="447">
        <f>SUM(B31:B34)</f>
        <v>2965.316</v>
      </c>
      <c r="C30" s="411">
        <f>SUM(C31:C34)</f>
        <v>2880.122</v>
      </c>
      <c r="D30" s="411">
        <f t="shared" si="0"/>
        <v>5845.438</v>
      </c>
      <c r="E30" s="401">
        <f t="shared" si="1"/>
        <v>0.14342581523737377</v>
      </c>
      <c r="F30" s="447">
        <f>SUM(F31:F34)</f>
        <v>2417.956</v>
      </c>
      <c r="G30" s="411">
        <f>SUM(G31:G34)</f>
        <v>2030.445</v>
      </c>
      <c r="H30" s="411">
        <f t="shared" si="2"/>
        <v>4448.401</v>
      </c>
      <c r="I30" s="446">
        <f t="shared" si="6"/>
        <v>0.3140537465035189</v>
      </c>
      <c r="J30" s="447">
        <f>SUM(J31:J34)</f>
        <v>28064.534000000003</v>
      </c>
      <c r="K30" s="411">
        <f>SUM(K31:K34)</f>
        <v>23812.458000000013</v>
      </c>
      <c r="L30" s="411">
        <f t="shared" si="3"/>
        <v>51876.99200000001</v>
      </c>
      <c r="M30" s="401">
        <f t="shared" si="4"/>
        <v>0.11785161772298776</v>
      </c>
      <c r="N30" s="447">
        <f>SUM(N31:N34)</f>
        <v>22423.488</v>
      </c>
      <c r="O30" s="411">
        <f>SUM(O31:O34)</f>
        <v>16042.136</v>
      </c>
      <c r="P30" s="411">
        <f t="shared" si="5"/>
        <v>38465.624</v>
      </c>
      <c r="Q30" s="446">
        <f t="shared" si="7"/>
        <v>0.3486585320960869</v>
      </c>
    </row>
    <row r="31" spans="1:17" s="449" customFormat="1" ht="18" customHeight="1">
      <c r="A31" s="444" t="s">
        <v>233</v>
      </c>
      <c r="B31" s="443">
        <v>1726.9969999999998</v>
      </c>
      <c r="C31" s="441">
        <v>1851.845</v>
      </c>
      <c r="D31" s="441">
        <f t="shared" si="0"/>
        <v>3578.8419999999996</v>
      </c>
      <c r="E31" s="442">
        <f t="shared" si="1"/>
        <v>0.08781178270229763</v>
      </c>
      <c r="F31" s="443">
        <v>1439.641</v>
      </c>
      <c r="G31" s="441">
        <v>1320.502</v>
      </c>
      <c r="H31" s="441">
        <f t="shared" si="2"/>
        <v>2760.143</v>
      </c>
      <c r="I31" s="440">
        <f t="shared" si="6"/>
        <v>0.2966147043830698</v>
      </c>
      <c r="J31" s="443">
        <v>16802.886000000002</v>
      </c>
      <c r="K31" s="441">
        <v>14427.309000000012</v>
      </c>
      <c r="L31" s="441">
        <f t="shared" si="3"/>
        <v>31230.195000000014</v>
      </c>
      <c r="M31" s="442">
        <f t="shared" si="4"/>
        <v>0.07094723230202639</v>
      </c>
      <c r="N31" s="441">
        <v>12168.116</v>
      </c>
      <c r="O31" s="441">
        <v>9712.019999999999</v>
      </c>
      <c r="P31" s="441">
        <f t="shared" si="5"/>
        <v>21880.136</v>
      </c>
      <c r="Q31" s="440">
        <f t="shared" si="7"/>
        <v>0.42733093615140305</v>
      </c>
    </row>
    <row r="32" spans="1:17" s="449" customFormat="1" ht="18" customHeight="1">
      <c r="A32" s="444" t="s">
        <v>232</v>
      </c>
      <c r="B32" s="443">
        <v>1075.015</v>
      </c>
      <c r="C32" s="441">
        <v>858.47</v>
      </c>
      <c r="D32" s="441">
        <f t="shared" si="0"/>
        <v>1933.4850000000001</v>
      </c>
      <c r="E32" s="442">
        <f t="shared" si="1"/>
        <v>0.04744069860534551</v>
      </c>
      <c r="F32" s="443">
        <v>776.316</v>
      </c>
      <c r="G32" s="441">
        <v>625.134</v>
      </c>
      <c r="H32" s="441">
        <f t="shared" si="2"/>
        <v>1401.45</v>
      </c>
      <c r="I32" s="440">
        <f t="shared" si="6"/>
        <v>0.3796318099111635</v>
      </c>
      <c r="J32" s="443">
        <v>9076.916000000001</v>
      </c>
      <c r="K32" s="441">
        <v>7711.387000000001</v>
      </c>
      <c r="L32" s="441">
        <f t="shared" si="3"/>
        <v>16788.303</v>
      </c>
      <c r="M32" s="442">
        <f t="shared" si="4"/>
        <v>0.03813884712848594</v>
      </c>
      <c r="N32" s="441">
        <v>8299.648000000001</v>
      </c>
      <c r="O32" s="441">
        <v>5841.498000000003</v>
      </c>
      <c r="P32" s="441">
        <f t="shared" si="5"/>
        <v>14141.146000000004</v>
      </c>
      <c r="Q32" s="440">
        <f t="shared" si="7"/>
        <v>0.18719536592013086</v>
      </c>
    </row>
    <row r="33" spans="1:17" s="449" customFormat="1" ht="18" customHeight="1">
      <c r="A33" s="444" t="s">
        <v>231</v>
      </c>
      <c r="B33" s="443">
        <v>107.27</v>
      </c>
      <c r="C33" s="441">
        <v>166.28099999999998</v>
      </c>
      <c r="D33" s="441">
        <f t="shared" si="0"/>
        <v>273.551</v>
      </c>
      <c r="E33" s="442">
        <f t="shared" si="1"/>
        <v>0.006711947878670312</v>
      </c>
      <c r="F33" s="443">
        <v>114.99999999999999</v>
      </c>
      <c r="G33" s="441">
        <v>45.547</v>
      </c>
      <c r="H33" s="441">
        <f t="shared" si="2"/>
        <v>160.54699999999997</v>
      </c>
      <c r="I33" s="440">
        <f t="shared" si="6"/>
        <v>0.70386864905604</v>
      </c>
      <c r="J33" s="443">
        <v>1417.48</v>
      </c>
      <c r="K33" s="441">
        <v>1429.5230000000001</v>
      </c>
      <c r="L33" s="441">
        <f t="shared" si="3"/>
        <v>2847.003</v>
      </c>
      <c r="M33" s="442">
        <f t="shared" si="4"/>
        <v>0.006467682420989236</v>
      </c>
      <c r="N33" s="441">
        <v>1141.9899999999996</v>
      </c>
      <c r="O33" s="441">
        <v>375.95099999999996</v>
      </c>
      <c r="P33" s="441">
        <f t="shared" si="5"/>
        <v>1517.9409999999996</v>
      </c>
      <c r="Q33" s="440">
        <f t="shared" si="7"/>
        <v>0.8755689450380488</v>
      </c>
    </row>
    <row r="34" spans="1:17" s="449" customFormat="1" ht="18" customHeight="1" thickBot="1">
      <c r="A34" s="444" t="s">
        <v>224</v>
      </c>
      <c r="B34" s="443">
        <v>56.034000000000006</v>
      </c>
      <c r="C34" s="441">
        <v>3.526</v>
      </c>
      <c r="D34" s="441">
        <f t="shared" si="0"/>
        <v>59.56</v>
      </c>
      <c r="E34" s="442">
        <f t="shared" si="1"/>
        <v>0.0014613860510603281</v>
      </c>
      <c r="F34" s="443">
        <v>86.99900000000001</v>
      </c>
      <c r="G34" s="441">
        <v>39.262</v>
      </c>
      <c r="H34" s="441">
        <f t="shared" si="2"/>
        <v>126.26100000000001</v>
      </c>
      <c r="I34" s="440">
        <f t="shared" si="6"/>
        <v>-0.528278724229968</v>
      </c>
      <c r="J34" s="443">
        <v>767.2520000000002</v>
      </c>
      <c r="K34" s="441">
        <v>244.23899999999998</v>
      </c>
      <c r="L34" s="441">
        <f t="shared" si="3"/>
        <v>1011.4910000000002</v>
      </c>
      <c r="M34" s="442">
        <f t="shared" si="4"/>
        <v>0.0022978558714861997</v>
      </c>
      <c r="N34" s="441">
        <v>813.7339999999998</v>
      </c>
      <c r="O34" s="441">
        <v>112.667</v>
      </c>
      <c r="P34" s="441">
        <f t="shared" si="5"/>
        <v>926.4009999999998</v>
      </c>
      <c r="Q34" s="440">
        <f t="shared" si="7"/>
        <v>0.09185007356425601</v>
      </c>
    </row>
    <row r="35" spans="1:17" s="445" customFormat="1" ht="18" customHeight="1">
      <c r="A35" s="448" t="s">
        <v>174</v>
      </c>
      <c r="B35" s="447">
        <f>SUM(B36:B38)</f>
        <v>862.735</v>
      </c>
      <c r="C35" s="411">
        <f>SUM(C36:C38)</f>
        <v>399.84099999999995</v>
      </c>
      <c r="D35" s="411">
        <f t="shared" si="0"/>
        <v>1262.576</v>
      </c>
      <c r="E35" s="401">
        <f t="shared" si="1"/>
        <v>0.030979028791194508</v>
      </c>
      <c r="F35" s="447">
        <f>SUM(F36:F38)</f>
        <v>678.285</v>
      </c>
      <c r="G35" s="411">
        <f>SUM(G36:G38)</f>
        <v>589.967</v>
      </c>
      <c r="H35" s="411">
        <f t="shared" si="2"/>
        <v>1268.252</v>
      </c>
      <c r="I35" s="446">
        <f t="shared" si="6"/>
        <v>-0.004475451251013118</v>
      </c>
      <c r="J35" s="447">
        <f>SUM(J36:J38)</f>
        <v>7272.757999999998</v>
      </c>
      <c r="K35" s="411">
        <f>SUM(K36:K38)</f>
        <v>4915.618</v>
      </c>
      <c r="L35" s="411">
        <f t="shared" si="3"/>
        <v>12188.375999999998</v>
      </c>
      <c r="M35" s="401">
        <f t="shared" si="4"/>
        <v>0.027688957544339466</v>
      </c>
      <c r="N35" s="447">
        <f>SUM(N36:N38)</f>
        <v>4943.645</v>
      </c>
      <c r="O35" s="411">
        <f>SUM(O36:O38)</f>
        <v>1995.437</v>
      </c>
      <c r="P35" s="411">
        <f t="shared" si="5"/>
        <v>6939.082</v>
      </c>
      <c r="Q35" s="446">
        <f t="shared" si="7"/>
        <v>0.7564824857236156</v>
      </c>
    </row>
    <row r="36" spans="1:17" ht="18" customHeight="1">
      <c r="A36" s="444" t="s">
        <v>226</v>
      </c>
      <c r="B36" s="443">
        <v>653.384</v>
      </c>
      <c r="C36" s="441">
        <v>320.16999999999996</v>
      </c>
      <c r="D36" s="441">
        <f t="shared" si="0"/>
        <v>973.554</v>
      </c>
      <c r="E36" s="442">
        <f t="shared" si="1"/>
        <v>0.023887478770214687</v>
      </c>
      <c r="F36" s="443">
        <v>474.54499999999996</v>
      </c>
      <c r="G36" s="441">
        <v>540.096</v>
      </c>
      <c r="H36" s="441">
        <f t="shared" si="2"/>
        <v>1014.641</v>
      </c>
      <c r="I36" s="440">
        <f t="shared" si="6"/>
        <v>-0.04049412550843101</v>
      </c>
      <c r="J36" s="443">
        <v>5537.120999999998</v>
      </c>
      <c r="K36" s="441">
        <v>4633.335</v>
      </c>
      <c r="L36" s="441">
        <f t="shared" si="3"/>
        <v>10170.455999999998</v>
      </c>
      <c r="M36" s="442">
        <f t="shared" si="4"/>
        <v>0.023104745405833606</v>
      </c>
      <c r="N36" s="441">
        <v>4235.838000000001</v>
      </c>
      <c r="O36" s="441">
        <v>1776.1149999999998</v>
      </c>
      <c r="P36" s="441">
        <f t="shared" si="5"/>
        <v>6011.953</v>
      </c>
      <c r="Q36" s="440">
        <f t="shared" si="7"/>
        <v>0.691705840015715</v>
      </c>
    </row>
    <row r="37" spans="1:17" ht="18" customHeight="1">
      <c r="A37" s="444" t="s">
        <v>261</v>
      </c>
      <c r="B37" s="443">
        <v>194.221</v>
      </c>
      <c r="C37" s="441">
        <v>78.925</v>
      </c>
      <c r="D37" s="441">
        <f t="shared" si="0"/>
        <v>273.146</v>
      </c>
      <c r="E37" s="442">
        <f t="shared" si="1"/>
        <v>0.006702010649814043</v>
      </c>
      <c r="F37" s="443">
        <v>140.86200000000002</v>
      </c>
      <c r="G37" s="441"/>
      <c r="H37" s="441">
        <f t="shared" si="2"/>
        <v>140.86200000000002</v>
      </c>
      <c r="I37" s="440">
        <f t="shared" si="6"/>
        <v>0.9391035197569251</v>
      </c>
      <c r="J37" s="443">
        <v>1518.4730000000002</v>
      </c>
      <c r="K37" s="441">
        <v>128.595</v>
      </c>
      <c r="L37" s="441">
        <f t="shared" si="3"/>
        <v>1647.0680000000002</v>
      </c>
      <c r="M37" s="442">
        <f t="shared" si="4"/>
        <v>0.0037417286703856304</v>
      </c>
      <c r="N37" s="441">
        <v>252.36900000000003</v>
      </c>
      <c r="O37" s="441">
        <v>43.477999999999994</v>
      </c>
      <c r="P37" s="441">
        <f t="shared" si="5"/>
        <v>295.84700000000004</v>
      </c>
      <c r="Q37" s="440" t="str">
        <f t="shared" si="7"/>
        <v>  *  </v>
      </c>
    </row>
    <row r="38" spans="1:17" ht="18" customHeight="1" thickBot="1">
      <c r="A38" s="444" t="s">
        <v>224</v>
      </c>
      <c r="B38" s="443">
        <v>15.129999999999999</v>
      </c>
      <c r="C38" s="441">
        <v>0.746</v>
      </c>
      <c r="D38" s="441">
        <f t="shared" si="0"/>
        <v>15.876</v>
      </c>
      <c r="E38" s="442">
        <f t="shared" si="1"/>
        <v>0.0003895393711657785</v>
      </c>
      <c r="F38" s="443">
        <v>62.878</v>
      </c>
      <c r="G38" s="441">
        <v>49.870999999999995</v>
      </c>
      <c r="H38" s="441">
        <f t="shared" si="2"/>
        <v>112.749</v>
      </c>
      <c r="I38" s="440">
        <f t="shared" si="6"/>
        <v>-0.8591916558018253</v>
      </c>
      <c r="J38" s="443">
        <v>217.164</v>
      </c>
      <c r="K38" s="441">
        <v>153.688</v>
      </c>
      <c r="L38" s="441">
        <f t="shared" si="3"/>
        <v>370.852</v>
      </c>
      <c r="M38" s="442">
        <f t="shared" si="4"/>
        <v>0.0008424834681202303</v>
      </c>
      <c r="N38" s="441">
        <v>455.438</v>
      </c>
      <c r="O38" s="441">
        <v>175.84400000000002</v>
      </c>
      <c r="P38" s="441">
        <f t="shared" si="5"/>
        <v>631.282</v>
      </c>
      <c r="Q38" s="440">
        <f t="shared" si="7"/>
        <v>-0.4125414632446356</v>
      </c>
    </row>
    <row r="39" spans="1:17" ht="18" customHeight="1" thickBot="1">
      <c r="A39" s="439" t="s">
        <v>168</v>
      </c>
      <c r="B39" s="437">
        <v>40.207</v>
      </c>
      <c r="C39" s="436">
        <v>2.097</v>
      </c>
      <c r="D39" s="436">
        <f t="shared" si="0"/>
        <v>42.304</v>
      </c>
      <c r="E39" s="438">
        <f t="shared" si="1"/>
        <v>0.001037986492680593</v>
      </c>
      <c r="F39" s="437">
        <v>45.163999999999994</v>
      </c>
      <c r="G39" s="436">
        <v>0.517</v>
      </c>
      <c r="H39" s="436">
        <f t="shared" si="2"/>
        <v>45.681</v>
      </c>
      <c r="I39" s="435">
        <f t="shared" si="6"/>
        <v>-0.07392570215187921</v>
      </c>
      <c r="J39" s="437">
        <v>473.5360000000001</v>
      </c>
      <c r="K39" s="436">
        <v>52.48700000000001</v>
      </c>
      <c r="L39" s="436">
        <f t="shared" si="3"/>
        <v>526.0230000000001</v>
      </c>
      <c r="M39" s="438">
        <f t="shared" si="4"/>
        <v>0.0011949933702690239</v>
      </c>
      <c r="N39" s="437">
        <v>452.4070000000002</v>
      </c>
      <c r="O39" s="436">
        <v>32.026</v>
      </c>
      <c r="P39" s="436">
        <f t="shared" si="5"/>
        <v>484.4330000000002</v>
      </c>
      <c r="Q39" s="435">
        <f t="shared" si="7"/>
        <v>0.08585294560857726</v>
      </c>
    </row>
    <row r="40" ht="14.25">
      <c r="A40" s="178" t="s">
        <v>260</v>
      </c>
    </row>
    <row r="41" ht="14.25">
      <c r="A41" s="178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40:Q65536 I40:I65536 Q3:Q6 I3:I6">
    <cfRule type="cellIs" priority="1" dxfId="83" operator="lessThan" stopIfTrue="1">
      <formula>0</formula>
    </cfRule>
  </conditionalFormatting>
  <conditionalFormatting sqref="I7:I39 Q7:Q39">
    <cfRule type="cellIs" priority="2" dxfId="83" operator="lessThan" stopIfTrue="1">
      <formula>0</formula>
    </cfRule>
    <cfRule type="cellIs" priority="3" dxfId="85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="92" zoomScaleNormal="92" zoomScalePageLayoutView="0" workbookViewId="0" topLeftCell="A4">
      <selection activeCell="S35" sqref="S35"/>
    </sheetView>
  </sheetViews>
  <sheetFormatPr defaultColWidth="8.00390625" defaultRowHeight="15"/>
  <cols>
    <col min="1" max="1" width="24.28125" style="434" customWidth="1"/>
    <col min="2" max="2" width="7.8515625" style="434" bestFit="1" customWidth="1"/>
    <col min="3" max="3" width="8.140625" style="434" bestFit="1" customWidth="1"/>
    <col min="4" max="4" width="7.8515625" style="434" bestFit="1" customWidth="1"/>
    <col min="5" max="5" width="9.421875" style="434" bestFit="1" customWidth="1"/>
    <col min="6" max="6" width="7.8515625" style="434" bestFit="1" customWidth="1"/>
    <col min="7" max="7" width="8.140625" style="434" bestFit="1" customWidth="1"/>
    <col min="8" max="8" width="7.8515625" style="434" bestFit="1" customWidth="1"/>
    <col min="9" max="9" width="9.28125" style="434" customWidth="1"/>
    <col min="10" max="12" width="9.140625" style="434" bestFit="1" customWidth="1"/>
    <col min="13" max="13" width="9.421875" style="434" bestFit="1" customWidth="1"/>
    <col min="14" max="16" width="9.140625" style="434" bestFit="1" customWidth="1"/>
    <col min="17" max="17" width="8.421875" style="434" customWidth="1"/>
    <col min="18" max="16384" width="8.00390625" style="434" customWidth="1"/>
  </cols>
  <sheetData>
    <row r="1" spans="16:17" ht="19.5" thickBot="1">
      <c r="P1" s="776" t="s">
        <v>36</v>
      </c>
      <c r="Q1" s="777"/>
    </row>
    <row r="2" ht="3.75" customHeight="1" thickBot="1"/>
    <row r="3" spans="1:17" ht="24" customHeight="1" thickBot="1">
      <c r="A3" s="751" t="s">
        <v>268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3"/>
    </row>
    <row r="4" spans="1:17" s="513" customFormat="1" ht="15.75" customHeight="1" thickBot="1">
      <c r="A4" s="754" t="s">
        <v>252</v>
      </c>
      <c r="B4" s="778" t="s">
        <v>53</v>
      </c>
      <c r="C4" s="779"/>
      <c r="D4" s="779"/>
      <c r="E4" s="779"/>
      <c r="F4" s="779"/>
      <c r="G4" s="779"/>
      <c r="H4" s="779"/>
      <c r="I4" s="780"/>
      <c r="J4" s="778" t="s">
        <v>52</v>
      </c>
      <c r="K4" s="779"/>
      <c r="L4" s="779"/>
      <c r="M4" s="779"/>
      <c r="N4" s="779"/>
      <c r="O4" s="779"/>
      <c r="P4" s="779"/>
      <c r="Q4" s="780"/>
    </row>
    <row r="5" spans="1:17" s="512" customFormat="1" ht="26.25" customHeight="1">
      <c r="A5" s="755"/>
      <c r="B5" s="774" t="s">
        <v>51</v>
      </c>
      <c r="C5" s="775"/>
      <c r="D5" s="775"/>
      <c r="E5" s="757" t="s">
        <v>48</v>
      </c>
      <c r="F5" s="774" t="s">
        <v>50</v>
      </c>
      <c r="G5" s="775"/>
      <c r="H5" s="775"/>
      <c r="I5" s="761" t="s">
        <v>46</v>
      </c>
      <c r="J5" s="769" t="s">
        <v>249</v>
      </c>
      <c r="K5" s="770"/>
      <c r="L5" s="770"/>
      <c r="M5" s="757" t="s">
        <v>48</v>
      </c>
      <c r="N5" s="769" t="s">
        <v>248</v>
      </c>
      <c r="O5" s="770"/>
      <c r="P5" s="770"/>
      <c r="Q5" s="757" t="s">
        <v>46</v>
      </c>
    </row>
    <row r="6" spans="1:17" s="467" customFormat="1" ht="15" thickBot="1">
      <c r="A6" s="756"/>
      <c r="B6" s="469" t="s">
        <v>23</v>
      </c>
      <c r="C6" s="468" t="s">
        <v>22</v>
      </c>
      <c r="D6" s="468" t="s">
        <v>21</v>
      </c>
      <c r="E6" s="758"/>
      <c r="F6" s="469" t="s">
        <v>23</v>
      </c>
      <c r="G6" s="468" t="s">
        <v>22</v>
      </c>
      <c r="H6" s="468" t="s">
        <v>21</v>
      </c>
      <c r="I6" s="762"/>
      <c r="J6" s="469" t="s">
        <v>23</v>
      </c>
      <c r="K6" s="468" t="s">
        <v>22</v>
      </c>
      <c r="L6" s="468" t="s">
        <v>21</v>
      </c>
      <c r="M6" s="758"/>
      <c r="N6" s="469" t="s">
        <v>23</v>
      </c>
      <c r="O6" s="468" t="s">
        <v>22</v>
      </c>
      <c r="P6" s="468" t="s">
        <v>21</v>
      </c>
      <c r="Q6" s="758"/>
    </row>
    <row r="7" spans="1:17" s="505" customFormat="1" ht="18" customHeight="1" thickBot="1">
      <c r="A7" s="511" t="s">
        <v>32</v>
      </c>
      <c r="B7" s="509">
        <f>B8+B19+B31+B40+B50+B56</f>
        <v>22703.459</v>
      </c>
      <c r="C7" s="508">
        <f>C8+C19+C31+C40+C50+C56</f>
        <v>18052.370000000003</v>
      </c>
      <c r="D7" s="507">
        <f aca="true" t="shared" si="0" ref="D7:D38">C7+B7</f>
        <v>40755.829</v>
      </c>
      <c r="E7" s="510">
        <f aca="true" t="shared" si="1" ref="E7:E38">D7/$D$7</f>
        <v>1</v>
      </c>
      <c r="F7" s="509">
        <f>F8+F19+F31+F40+F50+F56</f>
        <v>23877.136000000002</v>
      </c>
      <c r="G7" s="508">
        <f>G8+G19+G31+G40+G50+G56</f>
        <v>15340.529</v>
      </c>
      <c r="H7" s="507">
        <f aca="true" t="shared" si="2" ref="H7:H38">G7+F7</f>
        <v>39217.665</v>
      </c>
      <c r="I7" s="506">
        <f>IF(ISERROR(D7/H7-1),"         /0",(D7/H7-1))</f>
        <v>0.03922120299614984</v>
      </c>
      <c r="J7" s="509">
        <f>J8+J19+J31+J40+J50+J56</f>
        <v>264285.58999999997</v>
      </c>
      <c r="K7" s="508">
        <f>K8+K19+K31+K40+K50+K56</f>
        <v>175903.46300000002</v>
      </c>
      <c r="L7" s="507">
        <f aca="true" t="shared" si="3" ref="L7:L38">K7+J7</f>
        <v>440189.05299999996</v>
      </c>
      <c r="M7" s="510">
        <f aca="true" t="shared" si="4" ref="M7:M38">L7/$L$7</f>
        <v>1</v>
      </c>
      <c r="N7" s="509">
        <f>N8+N19+N31+N40+N50+N56</f>
        <v>254441.32700000005</v>
      </c>
      <c r="O7" s="508">
        <f>O8+O19+O31+O40+O50+O56</f>
        <v>134868.662</v>
      </c>
      <c r="P7" s="507">
        <f aca="true" t="shared" si="5" ref="P7:P38">O7+N7</f>
        <v>389309.98900000006</v>
      </c>
      <c r="Q7" s="506">
        <f>IF(ISERROR(L7/P7-1),"         /0",(L7/P7-1))</f>
        <v>0.13069036356012909</v>
      </c>
    </row>
    <row r="8" spans="1:17" s="445" customFormat="1" ht="18" customHeight="1">
      <c r="A8" s="448" t="s">
        <v>247</v>
      </c>
      <c r="B8" s="447">
        <f>SUM(B9:B18)</f>
        <v>13256.914999999999</v>
      </c>
      <c r="C8" s="411">
        <f>SUM(C9:C18)</f>
        <v>7933.475</v>
      </c>
      <c r="D8" s="411">
        <f t="shared" si="0"/>
        <v>21190.39</v>
      </c>
      <c r="E8" s="401">
        <f t="shared" si="1"/>
        <v>0.5199351974904007</v>
      </c>
      <c r="F8" s="447">
        <f>SUM(F9:F18)</f>
        <v>15626.907000000003</v>
      </c>
      <c r="G8" s="411">
        <f>SUM(G9:G18)</f>
        <v>8153.122000000001</v>
      </c>
      <c r="H8" s="411">
        <f t="shared" si="2"/>
        <v>23780.029000000002</v>
      </c>
      <c r="I8" s="446">
        <f aca="true" t="shared" si="6" ref="I8:I39">IF(ISERROR(D8/H8-1),"         /0",IF(D8/H8&gt;5,"  *  ",(D8/H8-1)))</f>
        <v>-0.1088997410390039</v>
      </c>
      <c r="J8" s="447">
        <f>SUM(J9:J18)</f>
        <v>168899.289</v>
      </c>
      <c r="K8" s="411">
        <f>SUM(K9:K18)</f>
        <v>85509.00800000002</v>
      </c>
      <c r="L8" s="411">
        <f t="shared" si="3"/>
        <v>254408.29700000002</v>
      </c>
      <c r="M8" s="401">
        <f t="shared" si="4"/>
        <v>0.5779523485787368</v>
      </c>
      <c r="N8" s="447">
        <f>SUM(N9:N18)</f>
        <v>172998.84900000002</v>
      </c>
      <c r="O8" s="411">
        <f>SUM(O9:O18)</f>
        <v>75852.402</v>
      </c>
      <c r="P8" s="411">
        <f t="shared" si="5"/>
        <v>248851.25100000002</v>
      </c>
      <c r="Q8" s="446">
        <f aca="true" t="shared" si="7" ref="Q8:Q39">IF(ISERROR(L8/P8-1),"         /0",IF(L8/P8&gt;5,"  *  ",(L8/P8-1)))</f>
        <v>0.022330793908687196</v>
      </c>
    </row>
    <row r="9" spans="1:17" ht="18" customHeight="1">
      <c r="A9" s="444" t="s">
        <v>59</v>
      </c>
      <c r="B9" s="443">
        <v>3567.991</v>
      </c>
      <c r="C9" s="441">
        <v>4396.24</v>
      </c>
      <c r="D9" s="441">
        <f t="shared" si="0"/>
        <v>7964.231</v>
      </c>
      <c r="E9" s="442">
        <f t="shared" si="1"/>
        <v>0.19541329903999746</v>
      </c>
      <c r="F9" s="443">
        <v>4142.169</v>
      </c>
      <c r="G9" s="441">
        <v>4270.09</v>
      </c>
      <c r="H9" s="441">
        <f t="shared" si="2"/>
        <v>8412.259</v>
      </c>
      <c r="I9" s="440">
        <f t="shared" si="6"/>
        <v>-0.053258940315556225</v>
      </c>
      <c r="J9" s="443">
        <v>47064.01600000001</v>
      </c>
      <c r="K9" s="441">
        <v>44767.637</v>
      </c>
      <c r="L9" s="441">
        <f t="shared" si="3"/>
        <v>91831.65300000002</v>
      </c>
      <c r="M9" s="442">
        <f t="shared" si="4"/>
        <v>0.2086186659439712</v>
      </c>
      <c r="N9" s="441">
        <v>46193.68600000001</v>
      </c>
      <c r="O9" s="441">
        <v>31608.603999999996</v>
      </c>
      <c r="P9" s="441">
        <f t="shared" si="5"/>
        <v>77802.29000000001</v>
      </c>
      <c r="Q9" s="440">
        <f t="shared" si="7"/>
        <v>0.18032069493070213</v>
      </c>
    </row>
    <row r="10" spans="1:17" ht="18" customHeight="1">
      <c r="A10" s="444" t="s">
        <v>100</v>
      </c>
      <c r="B10" s="443">
        <v>2855.1220000000003</v>
      </c>
      <c r="C10" s="441">
        <v>1302.35</v>
      </c>
      <c r="D10" s="441">
        <f t="shared" si="0"/>
        <v>4157.472</v>
      </c>
      <c r="E10" s="442">
        <f t="shared" si="1"/>
        <v>0.10200926105563943</v>
      </c>
      <c r="F10" s="443">
        <v>1789.627</v>
      </c>
      <c r="G10" s="441">
        <v>394.728</v>
      </c>
      <c r="H10" s="441">
        <f t="shared" si="2"/>
        <v>2184.355</v>
      </c>
      <c r="I10" s="440">
        <f t="shared" si="6"/>
        <v>0.9032950230159473</v>
      </c>
      <c r="J10" s="443">
        <v>28715.638</v>
      </c>
      <c r="K10" s="441">
        <v>9474.367999999999</v>
      </c>
      <c r="L10" s="441">
        <f t="shared" si="3"/>
        <v>38190.005999999994</v>
      </c>
      <c r="M10" s="442">
        <f t="shared" si="4"/>
        <v>0.08675819114474889</v>
      </c>
      <c r="N10" s="441">
        <v>33097.586</v>
      </c>
      <c r="O10" s="441">
        <v>11347.876</v>
      </c>
      <c r="P10" s="441">
        <f t="shared" si="5"/>
        <v>44445.462</v>
      </c>
      <c r="Q10" s="440">
        <f t="shared" si="7"/>
        <v>-0.14074453765381056</v>
      </c>
    </row>
    <row r="11" spans="1:17" ht="18" customHeight="1">
      <c r="A11" s="444" t="s">
        <v>101</v>
      </c>
      <c r="B11" s="443">
        <v>2810.015</v>
      </c>
      <c r="C11" s="441">
        <v>970.162</v>
      </c>
      <c r="D11" s="441">
        <f t="shared" si="0"/>
        <v>3780.1769999999997</v>
      </c>
      <c r="E11" s="442">
        <f t="shared" si="1"/>
        <v>0.09275181226224107</v>
      </c>
      <c r="F11" s="443">
        <v>3284.331</v>
      </c>
      <c r="G11" s="441">
        <v>1208.287</v>
      </c>
      <c r="H11" s="441">
        <f t="shared" si="2"/>
        <v>4492.618</v>
      </c>
      <c r="I11" s="440">
        <f t="shared" si="6"/>
        <v>-0.15858036450016466</v>
      </c>
      <c r="J11" s="443">
        <v>28113.647000000004</v>
      </c>
      <c r="K11" s="441">
        <v>9153.366000000002</v>
      </c>
      <c r="L11" s="441">
        <f t="shared" si="3"/>
        <v>37267.013000000006</v>
      </c>
      <c r="M11" s="442">
        <f t="shared" si="4"/>
        <v>0.08466138070907459</v>
      </c>
      <c r="N11" s="441">
        <v>19014.774</v>
      </c>
      <c r="O11" s="441">
        <v>7722.888000000001</v>
      </c>
      <c r="P11" s="441">
        <f t="shared" si="5"/>
        <v>26737.662000000004</v>
      </c>
      <c r="Q11" s="440">
        <f t="shared" si="7"/>
        <v>0.39380223297010786</v>
      </c>
    </row>
    <row r="12" spans="1:17" ht="18" customHeight="1">
      <c r="A12" s="444" t="s">
        <v>98</v>
      </c>
      <c r="B12" s="443">
        <v>1036.889</v>
      </c>
      <c r="C12" s="441">
        <v>224.319</v>
      </c>
      <c r="D12" s="441">
        <f t="shared" si="0"/>
        <v>1261.2079999999999</v>
      </c>
      <c r="E12" s="442">
        <f t="shared" si="1"/>
        <v>0.030945463040391103</v>
      </c>
      <c r="F12" s="443">
        <v>1135.505</v>
      </c>
      <c r="G12" s="441">
        <v>254.493</v>
      </c>
      <c r="H12" s="441">
        <f t="shared" si="2"/>
        <v>1389.998</v>
      </c>
      <c r="I12" s="440">
        <f t="shared" si="6"/>
        <v>-0.09265480957526573</v>
      </c>
      <c r="J12" s="443">
        <v>12785.616999999998</v>
      </c>
      <c r="K12" s="441">
        <v>3342.149</v>
      </c>
      <c r="L12" s="441">
        <f t="shared" si="3"/>
        <v>16127.765999999998</v>
      </c>
      <c r="M12" s="442">
        <f t="shared" si="4"/>
        <v>0.03663827142016637</v>
      </c>
      <c r="N12" s="441">
        <v>9675.955999999998</v>
      </c>
      <c r="O12" s="441">
        <v>1818.544</v>
      </c>
      <c r="P12" s="441">
        <f t="shared" si="5"/>
        <v>11494.499999999998</v>
      </c>
      <c r="Q12" s="440">
        <f t="shared" si="7"/>
        <v>0.40308547566227326</v>
      </c>
    </row>
    <row r="13" spans="1:17" ht="18" customHeight="1">
      <c r="A13" s="444" t="s">
        <v>97</v>
      </c>
      <c r="B13" s="443">
        <v>1051.044</v>
      </c>
      <c r="C13" s="441">
        <v>1.135</v>
      </c>
      <c r="D13" s="441">
        <f t="shared" si="0"/>
        <v>1052.179</v>
      </c>
      <c r="E13" s="442">
        <f t="shared" si="1"/>
        <v>0.02581665066854609</v>
      </c>
      <c r="F13" s="443">
        <v>231.14999999999998</v>
      </c>
      <c r="G13" s="441">
        <v>1.032</v>
      </c>
      <c r="H13" s="441">
        <f t="shared" si="2"/>
        <v>232.182</v>
      </c>
      <c r="I13" s="440">
        <f t="shared" si="6"/>
        <v>3.5316992703999457</v>
      </c>
      <c r="J13" s="443">
        <v>6791.4349999999995</v>
      </c>
      <c r="K13" s="441">
        <v>1.836</v>
      </c>
      <c r="L13" s="441">
        <f t="shared" si="3"/>
        <v>6793.271</v>
      </c>
      <c r="M13" s="442">
        <f t="shared" si="4"/>
        <v>0.015432621401423175</v>
      </c>
      <c r="N13" s="441">
        <v>5475.655</v>
      </c>
      <c r="O13" s="441">
        <v>33.089</v>
      </c>
      <c r="P13" s="441">
        <f t="shared" si="5"/>
        <v>5508.744</v>
      </c>
      <c r="Q13" s="440">
        <f t="shared" si="7"/>
        <v>0.23317965038854593</v>
      </c>
    </row>
    <row r="14" spans="1:17" ht="18" customHeight="1">
      <c r="A14" s="444" t="s">
        <v>45</v>
      </c>
      <c r="B14" s="443">
        <v>565.8249999999999</v>
      </c>
      <c r="C14" s="441">
        <v>452.482</v>
      </c>
      <c r="D14" s="441">
        <f t="shared" si="0"/>
        <v>1018.307</v>
      </c>
      <c r="E14" s="442">
        <f t="shared" si="1"/>
        <v>0.02498555482701628</v>
      </c>
      <c r="F14" s="443">
        <v>610.8170000000001</v>
      </c>
      <c r="G14" s="441">
        <v>254.56399999999996</v>
      </c>
      <c r="H14" s="441">
        <f t="shared" si="2"/>
        <v>865.3810000000001</v>
      </c>
      <c r="I14" s="440">
        <f t="shared" si="6"/>
        <v>0.17671522716583787</v>
      </c>
      <c r="J14" s="443">
        <v>6572.503</v>
      </c>
      <c r="K14" s="441">
        <v>4206.547</v>
      </c>
      <c r="L14" s="441">
        <f t="shared" si="3"/>
        <v>10779.05</v>
      </c>
      <c r="M14" s="442">
        <f t="shared" si="4"/>
        <v>0.024487319542678406</v>
      </c>
      <c r="N14" s="441">
        <v>6053.807</v>
      </c>
      <c r="O14" s="441">
        <v>2321.696</v>
      </c>
      <c r="P14" s="441">
        <f t="shared" si="5"/>
        <v>8375.503</v>
      </c>
      <c r="Q14" s="440">
        <f t="shared" si="7"/>
        <v>0.28697345102735894</v>
      </c>
    </row>
    <row r="15" spans="1:17" ht="18" customHeight="1">
      <c r="A15" s="444" t="s">
        <v>96</v>
      </c>
      <c r="B15" s="443">
        <v>533.362</v>
      </c>
      <c r="C15" s="441">
        <v>157.512</v>
      </c>
      <c r="D15" s="441">
        <f t="shared" si="0"/>
        <v>690.874</v>
      </c>
      <c r="E15" s="442">
        <f t="shared" si="1"/>
        <v>0.016951538392213788</v>
      </c>
      <c r="F15" s="443">
        <v>146.378</v>
      </c>
      <c r="G15" s="441">
        <v>64.568</v>
      </c>
      <c r="H15" s="441">
        <f t="shared" si="2"/>
        <v>210.94599999999997</v>
      </c>
      <c r="I15" s="440">
        <f t="shared" si="6"/>
        <v>2.275122543210111</v>
      </c>
      <c r="J15" s="443">
        <v>6669.968000000001</v>
      </c>
      <c r="K15" s="441">
        <v>2856.668</v>
      </c>
      <c r="L15" s="441">
        <f t="shared" si="3"/>
        <v>9526.636</v>
      </c>
      <c r="M15" s="442">
        <f t="shared" si="4"/>
        <v>0.02164214656196823</v>
      </c>
      <c r="N15" s="441">
        <v>2874.7480000000005</v>
      </c>
      <c r="O15" s="441">
        <v>1226.168</v>
      </c>
      <c r="P15" s="441">
        <f t="shared" si="5"/>
        <v>4100.916</v>
      </c>
      <c r="Q15" s="440">
        <f t="shared" si="7"/>
        <v>1.3230507525635735</v>
      </c>
    </row>
    <row r="16" spans="1:17" ht="18" customHeight="1">
      <c r="A16" s="444" t="s">
        <v>94</v>
      </c>
      <c r="B16" s="443">
        <v>397.622</v>
      </c>
      <c r="C16" s="441">
        <v>131.153</v>
      </c>
      <c r="D16" s="441">
        <f t="shared" si="0"/>
        <v>528.775</v>
      </c>
      <c r="E16" s="442">
        <f t="shared" si="1"/>
        <v>0.012974217749318754</v>
      </c>
      <c r="F16" s="443">
        <v>330.895</v>
      </c>
      <c r="G16" s="441">
        <v>162.313</v>
      </c>
      <c r="H16" s="441">
        <f t="shared" si="2"/>
        <v>493.20799999999997</v>
      </c>
      <c r="I16" s="440">
        <f t="shared" si="6"/>
        <v>0.07211359102042136</v>
      </c>
      <c r="J16" s="443">
        <v>3890.0399999999995</v>
      </c>
      <c r="K16" s="441">
        <v>1643.149</v>
      </c>
      <c r="L16" s="441">
        <f t="shared" si="3"/>
        <v>5533.188999999999</v>
      </c>
      <c r="M16" s="442">
        <f t="shared" si="4"/>
        <v>0.012570028632674788</v>
      </c>
      <c r="N16" s="441">
        <v>3106.9820000000004</v>
      </c>
      <c r="O16" s="441">
        <v>1425.422</v>
      </c>
      <c r="P16" s="441">
        <f t="shared" si="5"/>
        <v>4532.404</v>
      </c>
      <c r="Q16" s="440">
        <f t="shared" si="7"/>
        <v>0.22080666242462033</v>
      </c>
    </row>
    <row r="17" spans="1:17" ht="18" customHeight="1">
      <c r="A17" s="444" t="s">
        <v>89</v>
      </c>
      <c r="B17" s="443">
        <v>143.193</v>
      </c>
      <c r="C17" s="441">
        <v>122.851</v>
      </c>
      <c r="D17" s="441">
        <f t="shared" si="0"/>
        <v>266.044</v>
      </c>
      <c r="E17" s="442">
        <f t="shared" si="1"/>
        <v>0.0065277533674998976</v>
      </c>
      <c r="F17" s="443">
        <v>138.74</v>
      </c>
      <c r="G17" s="441">
        <v>118.48700000000001</v>
      </c>
      <c r="H17" s="441">
        <f t="shared" si="2"/>
        <v>257.22700000000003</v>
      </c>
      <c r="I17" s="440">
        <f t="shared" si="6"/>
        <v>0.034277117098904686</v>
      </c>
      <c r="J17" s="443">
        <v>1607.4540000000002</v>
      </c>
      <c r="K17" s="441">
        <v>1494.0680000000002</v>
      </c>
      <c r="L17" s="441">
        <f t="shared" si="3"/>
        <v>3101.5220000000004</v>
      </c>
      <c r="M17" s="442">
        <f t="shared" si="4"/>
        <v>0.007045886259238711</v>
      </c>
      <c r="N17" s="441">
        <v>1251.2350000000006</v>
      </c>
      <c r="O17" s="441">
        <v>1008.688</v>
      </c>
      <c r="P17" s="441">
        <f t="shared" si="5"/>
        <v>2259.9230000000007</v>
      </c>
      <c r="Q17" s="440">
        <f t="shared" si="7"/>
        <v>0.37240162607310046</v>
      </c>
    </row>
    <row r="18" spans="1:17" ht="18" customHeight="1" thickBot="1">
      <c r="A18" s="444" t="s">
        <v>58</v>
      </c>
      <c r="B18" s="443">
        <v>295.8520000000001</v>
      </c>
      <c r="C18" s="441">
        <v>175.271</v>
      </c>
      <c r="D18" s="441">
        <f t="shared" si="0"/>
        <v>471.12300000000005</v>
      </c>
      <c r="E18" s="442">
        <f t="shared" si="1"/>
        <v>0.011559647087536854</v>
      </c>
      <c r="F18" s="443">
        <v>3817.295</v>
      </c>
      <c r="G18" s="441">
        <v>1424.56</v>
      </c>
      <c r="H18" s="441">
        <f t="shared" si="2"/>
        <v>5241.855</v>
      </c>
      <c r="I18" s="440">
        <f t="shared" si="6"/>
        <v>-0.910122847732339</v>
      </c>
      <c r="J18" s="443">
        <v>26688.970999999998</v>
      </c>
      <c r="K18" s="441">
        <v>8569.22</v>
      </c>
      <c r="L18" s="441">
        <f t="shared" si="3"/>
        <v>35258.191</v>
      </c>
      <c r="M18" s="442">
        <f t="shared" si="4"/>
        <v>0.08009783696279245</v>
      </c>
      <c r="N18" s="441">
        <v>46254.42</v>
      </c>
      <c r="O18" s="441">
        <v>17339.427000000003</v>
      </c>
      <c r="P18" s="441">
        <f t="shared" si="5"/>
        <v>63593.847</v>
      </c>
      <c r="Q18" s="440">
        <f t="shared" si="7"/>
        <v>-0.4455722894071812</v>
      </c>
    </row>
    <row r="19" spans="1:17" s="445" customFormat="1" ht="18" customHeight="1">
      <c r="A19" s="448" t="s">
        <v>204</v>
      </c>
      <c r="B19" s="447">
        <f>SUM(B20:B30)</f>
        <v>2641.903</v>
      </c>
      <c r="C19" s="411">
        <f>SUM(C20:C30)</f>
        <v>5552.27</v>
      </c>
      <c r="D19" s="411">
        <f t="shared" si="0"/>
        <v>8194.173</v>
      </c>
      <c r="E19" s="401">
        <f t="shared" si="1"/>
        <v>0.2010552404663392</v>
      </c>
      <c r="F19" s="447">
        <f>SUM(F20:F30)</f>
        <v>2561.977999999999</v>
      </c>
      <c r="G19" s="411">
        <f>SUM(G20:G30)</f>
        <v>3758.7670000000003</v>
      </c>
      <c r="H19" s="411">
        <f t="shared" si="2"/>
        <v>6320.744999999999</v>
      </c>
      <c r="I19" s="446">
        <f t="shared" si="6"/>
        <v>0.29639354221693837</v>
      </c>
      <c r="J19" s="447">
        <f>SUM(J20:J30)</f>
        <v>26469.564000000002</v>
      </c>
      <c r="K19" s="411">
        <f>SUM(K20:K30)</f>
        <v>50052.595000000016</v>
      </c>
      <c r="L19" s="411">
        <f t="shared" si="3"/>
        <v>76522.15900000001</v>
      </c>
      <c r="M19" s="401">
        <f t="shared" si="4"/>
        <v>0.17383930490429533</v>
      </c>
      <c r="N19" s="447">
        <f>SUM(N20:N30)</f>
        <v>26704.426</v>
      </c>
      <c r="O19" s="411">
        <f>SUM(O20:O30)</f>
        <v>32730.848</v>
      </c>
      <c r="P19" s="411">
        <f t="shared" si="5"/>
        <v>59435.274000000005</v>
      </c>
      <c r="Q19" s="446">
        <f t="shared" si="7"/>
        <v>0.28748727565384846</v>
      </c>
    </row>
    <row r="20" spans="1:17" ht="18" customHeight="1">
      <c r="A20" s="454" t="s">
        <v>59</v>
      </c>
      <c r="B20" s="452">
        <v>866.154</v>
      </c>
      <c r="C20" s="451">
        <v>1139.187</v>
      </c>
      <c r="D20" s="451">
        <f t="shared" si="0"/>
        <v>2005.341</v>
      </c>
      <c r="E20" s="453">
        <f t="shared" si="1"/>
        <v>0.0492037838317557</v>
      </c>
      <c r="F20" s="452">
        <v>787.9380000000001</v>
      </c>
      <c r="G20" s="451">
        <v>671.9590000000001</v>
      </c>
      <c r="H20" s="451">
        <f t="shared" si="2"/>
        <v>1459.8970000000002</v>
      </c>
      <c r="I20" s="450">
        <f t="shared" si="6"/>
        <v>0.3736181388139024</v>
      </c>
      <c r="J20" s="452">
        <v>7472.856</v>
      </c>
      <c r="K20" s="451">
        <v>9378.207</v>
      </c>
      <c r="L20" s="451">
        <f t="shared" si="3"/>
        <v>16851.063000000002</v>
      </c>
      <c r="M20" s="453">
        <f t="shared" si="4"/>
        <v>0.03828142223246066</v>
      </c>
      <c r="N20" s="451">
        <v>5932.216999999999</v>
      </c>
      <c r="O20" s="451">
        <v>7888.877999999999</v>
      </c>
      <c r="P20" s="451">
        <f t="shared" si="5"/>
        <v>13821.094999999998</v>
      </c>
      <c r="Q20" s="450">
        <f t="shared" si="7"/>
        <v>0.21922778187980074</v>
      </c>
    </row>
    <row r="21" spans="1:17" ht="18" customHeight="1">
      <c r="A21" s="454" t="s">
        <v>101</v>
      </c>
      <c r="B21" s="452"/>
      <c r="C21" s="451">
        <v>1791.328</v>
      </c>
      <c r="D21" s="451">
        <f t="shared" si="0"/>
        <v>1791.328</v>
      </c>
      <c r="E21" s="453">
        <f t="shared" si="1"/>
        <v>0.04395268220405969</v>
      </c>
      <c r="F21" s="452">
        <v>36.712</v>
      </c>
      <c r="G21" s="451">
        <v>828.201</v>
      </c>
      <c r="H21" s="451">
        <f t="shared" si="2"/>
        <v>864.913</v>
      </c>
      <c r="I21" s="450">
        <f t="shared" si="6"/>
        <v>1.0711077299104073</v>
      </c>
      <c r="J21" s="452">
        <v>123.566</v>
      </c>
      <c r="K21" s="451">
        <v>15129.866000000002</v>
      </c>
      <c r="L21" s="451">
        <f t="shared" si="3"/>
        <v>15253.432000000003</v>
      </c>
      <c r="M21" s="453">
        <f t="shared" si="4"/>
        <v>0.03465200212509602</v>
      </c>
      <c r="N21" s="451">
        <v>36.712</v>
      </c>
      <c r="O21" s="451">
        <v>2321.62</v>
      </c>
      <c r="P21" s="451">
        <f t="shared" si="5"/>
        <v>2358.332</v>
      </c>
      <c r="Q21" s="450" t="str">
        <f t="shared" si="7"/>
        <v>  *  </v>
      </c>
    </row>
    <row r="22" spans="1:17" ht="18" customHeight="1">
      <c r="A22" s="454" t="s">
        <v>45</v>
      </c>
      <c r="B22" s="452">
        <v>702.809</v>
      </c>
      <c r="C22" s="451">
        <v>857.232</v>
      </c>
      <c r="D22" s="451">
        <f t="shared" si="0"/>
        <v>1560.041</v>
      </c>
      <c r="E22" s="453">
        <f t="shared" si="1"/>
        <v>0.03827773936336812</v>
      </c>
      <c r="F22" s="452">
        <v>1233.358</v>
      </c>
      <c r="G22" s="451">
        <v>1283.3419999999999</v>
      </c>
      <c r="H22" s="451">
        <f t="shared" si="2"/>
        <v>2516.7</v>
      </c>
      <c r="I22" s="450">
        <f t="shared" si="6"/>
        <v>-0.3801243692136528</v>
      </c>
      <c r="J22" s="452">
        <v>9935.259999999998</v>
      </c>
      <c r="K22" s="451">
        <v>10160.463</v>
      </c>
      <c r="L22" s="451">
        <f t="shared" si="3"/>
        <v>20095.722999999998</v>
      </c>
      <c r="M22" s="453">
        <f t="shared" si="4"/>
        <v>0.045652482411914955</v>
      </c>
      <c r="N22" s="451">
        <v>10402.167</v>
      </c>
      <c r="O22" s="451">
        <v>10285.785000000002</v>
      </c>
      <c r="P22" s="451">
        <f t="shared" si="5"/>
        <v>20687.952</v>
      </c>
      <c r="Q22" s="450">
        <f t="shared" si="7"/>
        <v>-0.028626758221403592</v>
      </c>
    </row>
    <row r="23" spans="1:17" ht="18" customHeight="1">
      <c r="A23" s="454" t="s">
        <v>63</v>
      </c>
      <c r="B23" s="452">
        <v>527.733</v>
      </c>
      <c r="C23" s="451">
        <v>429.251</v>
      </c>
      <c r="D23" s="451">
        <f t="shared" si="0"/>
        <v>956.9839999999999</v>
      </c>
      <c r="E23" s="453">
        <f t="shared" si="1"/>
        <v>0.02348091115997174</v>
      </c>
      <c r="F23" s="452">
        <v>223.41899999999998</v>
      </c>
      <c r="G23" s="451">
        <v>275.722</v>
      </c>
      <c r="H23" s="451">
        <f t="shared" si="2"/>
        <v>499.14099999999996</v>
      </c>
      <c r="I23" s="450">
        <f t="shared" si="6"/>
        <v>0.9172618558683818</v>
      </c>
      <c r="J23" s="452">
        <v>3582.8050000000003</v>
      </c>
      <c r="K23" s="451">
        <v>4021.533999999999</v>
      </c>
      <c r="L23" s="451">
        <f t="shared" si="3"/>
        <v>7604.339</v>
      </c>
      <c r="M23" s="453">
        <f t="shared" si="4"/>
        <v>0.01727516608642242</v>
      </c>
      <c r="N23" s="451">
        <v>3870.0820000000003</v>
      </c>
      <c r="O23" s="451">
        <v>2201.876</v>
      </c>
      <c r="P23" s="451">
        <f t="shared" si="5"/>
        <v>6071.9580000000005</v>
      </c>
      <c r="Q23" s="450">
        <f t="shared" si="7"/>
        <v>0.25237015802810214</v>
      </c>
    </row>
    <row r="24" spans="1:17" ht="18" customHeight="1">
      <c r="A24" s="454" t="s">
        <v>99</v>
      </c>
      <c r="B24" s="452">
        <v>0</v>
      </c>
      <c r="C24" s="451">
        <v>426.966</v>
      </c>
      <c r="D24" s="451">
        <f t="shared" si="0"/>
        <v>426.966</v>
      </c>
      <c r="E24" s="453">
        <f t="shared" si="1"/>
        <v>0.010476194705792882</v>
      </c>
      <c r="F24" s="452"/>
      <c r="G24" s="451">
        <v>202.381</v>
      </c>
      <c r="H24" s="451">
        <f t="shared" si="2"/>
        <v>202.381</v>
      </c>
      <c r="I24" s="450">
        <f t="shared" si="6"/>
        <v>1.1097138565379163</v>
      </c>
      <c r="J24" s="452">
        <v>7.13</v>
      </c>
      <c r="K24" s="451">
        <v>3143.2450000000003</v>
      </c>
      <c r="L24" s="451">
        <f t="shared" si="3"/>
        <v>3150.3750000000005</v>
      </c>
      <c r="M24" s="453">
        <f t="shared" si="4"/>
        <v>0.007156868119571344</v>
      </c>
      <c r="N24" s="451"/>
      <c r="O24" s="451">
        <v>2178.26</v>
      </c>
      <c r="P24" s="451">
        <f t="shared" si="5"/>
        <v>2178.26</v>
      </c>
      <c r="Q24" s="450">
        <f t="shared" si="7"/>
        <v>0.4462805174772526</v>
      </c>
    </row>
    <row r="25" spans="1:17" ht="18" customHeight="1">
      <c r="A25" s="454" t="s">
        <v>98</v>
      </c>
      <c r="B25" s="452"/>
      <c r="C25" s="451">
        <v>304.245</v>
      </c>
      <c r="D25" s="451">
        <f t="shared" si="0"/>
        <v>304.245</v>
      </c>
      <c r="E25" s="453">
        <f t="shared" si="1"/>
        <v>0.007465067144137837</v>
      </c>
      <c r="F25" s="452"/>
      <c r="G25" s="451">
        <v>208.215</v>
      </c>
      <c r="H25" s="451">
        <f t="shared" si="2"/>
        <v>208.215</v>
      </c>
      <c r="I25" s="450">
        <f t="shared" si="6"/>
        <v>0.4612059649881133</v>
      </c>
      <c r="J25" s="452"/>
      <c r="K25" s="451">
        <v>3380.735</v>
      </c>
      <c r="L25" s="451">
        <f t="shared" si="3"/>
        <v>3380.735</v>
      </c>
      <c r="M25" s="453">
        <f t="shared" si="4"/>
        <v>0.007680188721094799</v>
      </c>
      <c r="N25" s="451"/>
      <c r="O25" s="451">
        <v>2451.0730000000003</v>
      </c>
      <c r="P25" s="451">
        <f t="shared" si="5"/>
        <v>2451.0730000000003</v>
      </c>
      <c r="Q25" s="450">
        <f t="shared" si="7"/>
        <v>0.3792877649910875</v>
      </c>
    </row>
    <row r="26" spans="1:17" ht="18" customHeight="1">
      <c r="A26" s="454" t="s">
        <v>86</v>
      </c>
      <c r="B26" s="452">
        <v>92.437</v>
      </c>
      <c r="C26" s="451">
        <v>185.321</v>
      </c>
      <c r="D26" s="451">
        <f t="shared" si="0"/>
        <v>277.758</v>
      </c>
      <c r="E26" s="453">
        <f t="shared" si="1"/>
        <v>0.006815172376937787</v>
      </c>
      <c r="F26" s="452">
        <v>13.692</v>
      </c>
      <c r="G26" s="451">
        <v>12.922</v>
      </c>
      <c r="H26" s="451">
        <f t="shared" si="2"/>
        <v>26.614</v>
      </c>
      <c r="I26" s="450" t="str">
        <f t="shared" si="6"/>
        <v>  *  </v>
      </c>
      <c r="J26" s="452">
        <v>465.56000000000006</v>
      </c>
      <c r="K26" s="451">
        <v>738.2790000000001</v>
      </c>
      <c r="L26" s="451">
        <f t="shared" si="3"/>
        <v>1203.8390000000002</v>
      </c>
      <c r="M26" s="453">
        <f t="shared" si="4"/>
        <v>0.002734822667205221</v>
      </c>
      <c r="N26" s="451">
        <v>175.66100000000003</v>
      </c>
      <c r="O26" s="451">
        <v>155.972</v>
      </c>
      <c r="P26" s="451">
        <f t="shared" si="5"/>
        <v>331.63300000000004</v>
      </c>
      <c r="Q26" s="450">
        <f t="shared" si="7"/>
        <v>2.6300338024261762</v>
      </c>
    </row>
    <row r="27" spans="1:17" ht="18" customHeight="1">
      <c r="A27" s="454" t="s">
        <v>80</v>
      </c>
      <c r="B27" s="452">
        <v>117.304</v>
      </c>
      <c r="C27" s="451">
        <v>139.545</v>
      </c>
      <c r="D27" s="451">
        <f t="shared" si="0"/>
        <v>256.849</v>
      </c>
      <c r="E27" s="453">
        <f t="shared" si="1"/>
        <v>0.006302141467911253</v>
      </c>
      <c r="F27" s="452">
        <v>34.162</v>
      </c>
      <c r="G27" s="451">
        <v>105.37</v>
      </c>
      <c r="H27" s="451">
        <f t="shared" si="2"/>
        <v>139.532</v>
      </c>
      <c r="I27" s="450">
        <f t="shared" si="6"/>
        <v>0.8407892096436658</v>
      </c>
      <c r="J27" s="452">
        <v>701.3109999999999</v>
      </c>
      <c r="K27" s="451">
        <v>1345.7610000000002</v>
      </c>
      <c r="L27" s="451">
        <f t="shared" si="3"/>
        <v>2047.0720000000001</v>
      </c>
      <c r="M27" s="453">
        <f t="shared" si="4"/>
        <v>0.004650438228867087</v>
      </c>
      <c r="N27" s="451">
        <v>440.407</v>
      </c>
      <c r="O27" s="451">
        <v>795.0250000000001</v>
      </c>
      <c r="P27" s="451">
        <f t="shared" si="5"/>
        <v>1235.432</v>
      </c>
      <c r="Q27" s="450">
        <f t="shared" si="7"/>
        <v>0.6569685745552973</v>
      </c>
    </row>
    <row r="28" spans="1:17" ht="18" customHeight="1">
      <c r="A28" s="454" t="s">
        <v>84</v>
      </c>
      <c r="B28" s="452">
        <v>110.32700000000001</v>
      </c>
      <c r="C28" s="451">
        <v>106.96200000000002</v>
      </c>
      <c r="D28" s="451">
        <f t="shared" si="0"/>
        <v>217.28900000000004</v>
      </c>
      <c r="E28" s="453">
        <f t="shared" si="1"/>
        <v>0.005331482767777833</v>
      </c>
      <c r="F28" s="452">
        <v>94.93700000000001</v>
      </c>
      <c r="G28" s="451">
        <v>62.26800000000001</v>
      </c>
      <c r="H28" s="451">
        <f t="shared" si="2"/>
        <v>157.205</v>
      </c>
      <c r="I28" s="450">
        <f t="shared" si="6"/>
        <v>0.38220158391908665</v>
      </c>
      <c r="J28" s="452">
        <v>1387.6949999999997</v>
      </c>
      <c r="K28" s="451">
        <v>801.419</v>
      </c>
      <c r="L28" s="451">
        <f t="shared" si="3"/>
        <v>2189.1139999999996</v>
      </c>
      <c r="M28" s="453">
        <f t="shared" si="4"/>
        <v>0.004973122309790834</v>
      </c>
      <c r="N28" s="451">
        <v>801.163</v>
      </c>
      <c r="O28" s="451">
        <v>409.52799999999985</v>
      </c>
      <c r="P28" s="451">
        <f t="shared" si="5"/>
        <v>1210.6909999999998</v>
      </c>
      <c r="Q28" s="450">
        <f t="shared" si="7"/>
        <v>0.8081525343791272</v>
      </c>
    </row>
    <row r="29" spans="1:17" ht="18" customHeight="1">
      <c r="A29" s="454" t="s">
        <v>74</v>
      </c>
      <c r="B29" s="452">
        <v>74.711</v>
      </c>
      <c r="C29" s="451">
        <v>68.578</v>
      </c>
      <c r="D29" s="451">
        <f t="shared" si="0"/>
        <v>143.289</v>
      </c>
      <c r="E29" s="453">
        <f t="shared" si="1"/>
        <v>0.0035157915693482763</v>
      </c>
      <c r="F29" s="452">
        <v>0</v>
      </c>
      <c r="G29" s="451">
        <v>7.137</v>
      </c>
      <c r="H29" s="451">
        <f t="shared" si="2"/>
        <v>7.137</v>
      </c>
      <c r="I29" s="450" t="str">
        <f t="shared" si="6"/>
        <v>  *  </v>
      </c>
      <c r="J29" s="452">
        <v>391.221</v>
      </c>
      <c r="K29" s="451">
        <v>179.854</v>
      </c>
      <c r="L29" s="451">
        <f t="shared" si="3"/>
        <v>571.075</v>
      </c>
      <c r="M29" s="453">
        <f t="shared" si="4"/>
        <v>0.0012973403043714494</v>
      </c>
      <c r="N29" s="451">
        <v>34.22499999999999</v>
      </c>
      <c r="O29" s="451">
        <v>41.963</v>
      </c>
      <c r="P29" s="451">
        <f t="shared" si="5"/>
        <v>76.18799999999999</v>
      </c>
      <c r="Q29" s="450" t="str">
        <f t="shared" si="7"/>
        <v>  *  </v>
      </c>
    </row>
    <row r="30" spans="1:17" ht="18" customHeight="1">
      <c r="A30" s="454" t="s">
        <v>58</v>
      </c>
      <c r="B30" s="452">
        <v>150.42799999999997</v>
      </c>
      <c r="C30" s="451">
        <v>103.655</v>
      </c>
      <c r="D30" s="451">
        <f t="shared" si="0"/>
        <v>254.08299999999997</v>
      </c>
      <c r="E30" s="453">
        <f t="shared" si="1"/>
        <v>0.006234273875278061</v>
      </c>
      <c r="F30" s="452">
        <v>137.76</v>
      </c>
      <c r="G30" s="451">
        <v>101.25</v>
      </c>
      <c r="H30" s="451">
        <f t="shared" si="2"/>
        <v>239.01</v>
      </c>
      <c r="I30" s="450">
        <f t="shared" si="6"/>
        <v>0.06306430693276432</v>
      </c>
      <c r="J30" s="452">
        <v>2402.1599999999994</v>
      </c>
      <c r="K30" s="451">
        <v>1773.232</v>
      </c>
      <c r="L30" s="451">
        <f t="shared" si="3"/>
        <v>4175.392</v>
      </c>
      <c r="M30" s="453">
        <f t="shared" si="4"/>
        <v>0.009485451697500528</v>
      </c>
      <c r="N30" s="451">
        <v>5011.7919999999995</v>
      </c>
      <c r="O30" s="451">
        <v>4000.8679999999995</v>
      </c>
      <c r="P30" s="451">
        <f t="shared" si="5"/>
        <v>9012.66</v>
      </c>
      <c r="Q30" s="450">
        <f t="shared" si="7"/>
        <v>-0.5367192371619478</v>
      </c>
    </row>
    <row r="31" spans="1:17" s="445" customFormat="1" ht="18" customHeight="1">
      <c r="A31" s="504" t="s">
        <v>191</v>
      </c>
      <c r="B31" s="503">
        <f>SUM(B32:B39)</f>
        <v>2936.3830000000003</v>
      </c>
      <c r="C31" s="502">
        <f>SUM(C32:C39)</f>
        <v>1284.565</v>
      </c>
      <c r="D31" s="502">
        <f t="shared" si="0"/>
        <v>4220.948</v>
      </c>
      <c r="E31" s="417">
        <f t="shared" si="1"/>
        <v>0.10356673152201126</v>
      </c>
      <c r="F31" s="503">
        <f>SUM(F32:F39)</f>
        <v>2546.846</v>
      </c>
      <c r="G31" s="502">
        <f>SUM(G32:G39)</f>
        <v>807.711</v>
      </c>
      <c r="H31" s="502">
        <f t="shared" si="2"/>
        <v>3354.557</v>
      </c>
      <c r="I31" s="501">
        <f t="shared" si="6"/>
        <v>0.2582728509308385</v>
      </c>
      <c r="J31" s="503">
        <f>SUM(J32:J39)</f>
        <v>33105.909</v>
      </c>
      <c r="K31" s="502">
        <f>SUM(K32:K39)</f>
        <v>11561.296999999997</v>
      </c>
      <c r="L31" s="502">
        <f t="shared" si="3"/>
        <v>44667.206</v>
      </c>
      <c r="M31" s="417">
        <f t="shared" si="4"/>
        <v>0.10147277787937176</v>
      </c>
      <c r="N31" s="503">
        <f>SUM(N32:N39)</f>
        <v>26918.512000000006</v>
      </c>
      <c r="O31" s="502">
        <f>SUM(O32:O39)</f>
        <v>8215.813</v>
      </c>
      <c r="P31" s="502">
        <f t="shared" si="5"/>
        <v>35134.325000000004</v>
      </c>
      <c r="Q31" s="501">
        <f t="shared" si="7"/>
        <v>0.2713267153986876</v>
      </c>
    </row>
    <row r="32" spans="1:17" ht="18" customHeight="1">
      <c r="A32" s="454" t="s">
        <v>99</v>
      </c>
      <c r="B32" s="452">
        <v>1217.701</v>
      </c>
      <c r="C32" s="451">
        <v>119.995</v>
      </c>
      <c r="D32" s="451">
        <f t="shared" si="0"/>
        <v>1337.696</v>
      </c>
      <c r="E32" s="453">
        <f t="shared" si="1"/>
        <v>0.032822200721275965</v>
      </c>
      <c r="F32" s="452">
        <v>1639.861</v>
      </c>
      <c r="G32" s="451"/>
      <c r="H32" s="451">
        <f t="shared" si="2"/>
        <v>1639.861</v>
      </c>
      <c r="I32" s="450">
        <f t="shared" si="6"/>
        <v>-0.18426256859575307</v>
      </c>
      <c r="J32" s="452">
        <v>15899.667</v>
      </c>
      <c r="K32" s="451">
        <v>257.926</v>
      </c>
      <c r="L32" s="451">
        <f t="shared" si="3"/>
        <v>16157.592999999999</v>
      </c>
      <c r="M32" s="453">
        <f t="shared" si="4"/>
        <v>0.036706030942573215</v>
      </c>
      <c r="N32" s="452">
        <v>18884.413000000004</v>
      </c>
      <c r="O32" s="451">
        <v>61.998</v>
      </c>
      <c r="P32" s="451">
        <f t="shared" si="5"/>
        <v>18946.411000000004</v>
      </c>
      <c r="Q32" s="450">
        <f t="shared" si="7"/>
        <v>-0.1471950545145465</v>
      </c>
    </row>
    <row r="33" spans="1:17" ht="18" customHeight="1">
      <c r="A33" s="454" t="s">
        <v>101</v>
      </c>
      <c r="B33" s="452">
        <v>885.336</v>
      </c>
      <c r="C33" s="451"/>
      <c r="D33" s="451">
        <f t="shared" si="0"/>
        <v>885.336</v>
      </c>
      <c r="E33" s="453">
        <f t="shared" si="1"/>
        <v>0.021722929498011193</v>
      </c>
      <c r="F33" s="452"/>
      <c r="G33" s="451"/>
      <c r="H33" s="451">
        <f t="shared" si="2"/>
        <v>0</v>
      </c>
      <c r="I33" s="450" t="str">
        <f t="shared" si="6"/>
        <v>         /0</v>
      </c>
      <c r="J33" s="452">
        <v>8590.133</v>
      </c>
      <c r="K33" s="451"/>
      <c r="L33" s="451">
        <f t="shared" si="3"/>
        <v>8590.133</v>
      </c>
      <c r="M33" s="453">
        <f t="shared" si="4"/>
        <v>0.019514644767869772</v>
      </c>
      <c r="N33" s="452">
        <v>387.813</v>
      </c>
      <c r="O33" s="451"/>
      <c r="P33" s="451">
        <f t="shared" si="5"/>
        <v>387.813</v>
      </c>
      <c r="Q33" s="450" t="str">
        <f t="shared" si="7"/>
        <v>  *  </v>
      </c>
    </row>
    <row r="34" spans="1:17" ht="18" customHeight="1">
      <c r="A34" s="454" t="s">
        <v>87</v>
      </c>
      <c r="B34" s="452">
        <v>193.742</v>
      </c>
      <c r="C34" s="451">
        <v>501.844</v>
      </c>
      <c r="D34" s="451">
        <f t="shared" si="0"/>
        <v>695.586</v>
      </c>
      <c r="E34" s="453">
        <f t="shared" si="1"/>
        <v>0.017067153756092166</v>
      </c>
      <c r="F34" s="452">
        <v>183.279</v>
      </c>
      <c r="G34" s="451">
        <v>301.279</v>
      </c>
      <c r="H34" s="451">
        <f t="shared" si="2"/>
        <v>484.558</v>
      </c>
      <c r="I34" s="450">
        <f t="shared" si="6"/>
        <v>0.43550617263568037</v>
      </c>
      <c r="J34" s="452">
        <v>1848.284</v>
      </c>
      <c r="K34" s="451">
        <v>4298.678999999999</v>
      </c>
      <c r="L34" s="451">
        <f t="shared" si="3"/>
        <v>6146.963</v>
      </c>
      <c r="M34" s="453">
        <f t="shared" si="4"/>
        <v>0.013964370440625202</v>
      </c>
      <c r="N34" s="452">
        <v>1302.7730000000001</v>
      </c>
      <c r="O34" s="451">
        <v>2838.1780000000003</v>
      </c>
      <c r="P34" s="451">
        <f t="shared" si="5"/>
        <v>4140.951000000001</v>
      </c>
      <c r="Q34" s="450">
        <f t="shared" si="7"/>
        <v>0.484432682251009</v>
      </c>
    </row>
    <row r="35" spans="1:17" ht="18" customHeight="1">
      <c r="A35" s="454" t="s">
        <v>45</v>
      </c>
      <c r="B35" s="452">
        <v>250.58199999999997</v>
      </c>
      <c r="C35" s="451">
        <v>180.43199999999996</v>
      </c>
      <c r="D35" s="451">
        <f t="shared" si="0"/>
        <v>431.0139999999999</v>
      </c>
      <c r="E35" s="453">
        <f t="shared" si="1"/>
        <v>0.010575517921620486</v>
      </c>
      <c r="F35" s="452">
        <v>197.063</v>
      </c>
      <c r="G35" s="451">
        <v>178.55200000000002</v>
      </c>
      <c r="H35" s="451">
        <f t="shared" si="2"/>
        <v>375.615</v>
      </c>
      <c r="I35" s="450">
        <f t="shared" si="6"/>
        <v>0.1474887850591693</v>
      </c>
      <c r="J35" s="452">
        <v>1991.0689999999997</v>
      </c>
      <c r="K35" s="451">
        <v>2887.243999999999</v>
      </c>
      <c r="L35" s="451">
        <f t="shared" si="3"/>
        <v>4878.312999999998</v>
      </c>
      <c r="M35" s="453">
        <f t="shared" si="4"/>
        <v>0.01108231330777778</v>
      </c>
      <c r="N35" s="452">
        <v>747.7040000000002</v>
      </c>
      <c r="O35" s="451">
        <v>1409.272</v>
      </c>
      <c r="P35" s="451">
        <f t="shared" si="5"/>
        <v>2156.976</v>
      </c>
      <c r="Q35" s="450">
        <f t="shared" si="7"/>
        <v>1.2616445431010814</v>
      </c>
    </row>
    <row r="36" spans="1:17" ht="18" customHeight="1">
      <c r="A36" s="454" t="s">
        <v>93</v>
      </c>
      <c r="B36" s="452">
        <v>219.446</v>
      </c>
      <c r="C36" s="451">
        <v>74.719</v>
      </c>
      <c r="D36" s="451">
        <f t="shared" si="0"/>
        <v>294.16499999999996</v>
      </c>
      <c r="E36" s="453">
        <f t="shared" si="1"/>
        <v>0.007217740559270674</v>
      </c>
      <c r="F36" s="452">
        <v>374.748</v>
      </c>
      <c r="G36" s="451">
        <v>50.962</v>
      </c>
      <c r="H36" s="451">
        <f t="shared" si="2"/>
        <v>425.71</v>
      </c>
      <c r="I36" s="450">
        <f t="shared" si="6"/>
        <v>-0.3090014329003312</v>
      </c>
      <c r="J36" s="452">
        <v>3546.1639999999998</v>
      </c>
      <c r="K36" s="451">
        <v>975.838</v>
      </c>
      <c r="L36" s="451">
        <f t="shared" si="3"/>
        <v>4522.0019999999995</v>
      </c>
      <c r="M36" s="453">
        <f t="shared" si="4"/>
        <v>0.01027286337354691</v>
      </c>
      <c r="N36" s="452">
        <v>4267.785</v>
      </c>
      <c r="O36" s="451">
        <v>1105.729</v>
      </c>
      <c r="P36" s="451">
        <f t="shared" si="5"/>
        <v>5373.514</v>
      </c>
      <c r="Q36" s="450">
        <f t="shared" si="7"/>
        <v>-0.15846464715640463</v>
      </c>
    </row>
    <row r="37" spans="1:17" ht="18" customHeight="1">
      <c r="A37" s="454" t="s">
        <v>77</v>
      </c>
      <c r="B37" s="452">
        <v>89.213</v>
      </c>
      <c r="C37" s="451">
        <v>179.526</v>
      </c>
      <c r="D37" s="451">
        <f t="shared" si="0"/>
        <v>268.73900000000003</v>
      </c>
      <c r="E37" s="453">
        <f t="shared" si="1"/>
        <v>0.0065938788780373</v>
      </c>
      <c r="F37" s="452"/>
      <c r="G37" s="451"/>
      <c r="H37" s="451">
        <f t="shared" si="2"/>
        <v>0</v>
      </c>
      <c r="I37" s="450" t="str">
        <f t="shared" si="6"/>
        <v>         /0</v>
      </c>
      <c r="J37" s="452">
        <v>91.714</v>
      </c>
      <c r="K37" s="451">
        <v>190.81900000000002</v>
      </c>
      <c r="L37" s="451">
        <f t="shared" si="3"/>
        <v>282.533</v>
      </c>
      <c r="M37" s="453">
        <f t="shared" si="4"/>
        <v>0.000641844675769345</v>
      </c>
      <c r="N37" s="452"/>
      <c r="O37" s="451"/>
      <c r="P37" s="451">
        <f t="shared" si="5"/>
        <v>0</v>
      </c>
      <c r="Q37" s="450" t="str">
        <f t="shared" si="7"/>
        <v>         /0</v>
      </c>
    </row>
    <row r="38" spans="1:17" ht="18" customHeight="1">
      <c r="A38" s="454" t="s">
        <v>81</v>
      </c>
      <c r="B38" s="452">
        <v>13.234</v>
      </c>
      <c r="C38" s="451">
        <v>228.049</v>
      </c>
      <c r="D38" s="451">
        <f t="shared" si="0"/>
        <v>241.28300000000002</v>
      </c>
      <c r="E38" s="453">
        <f t="shared" si="1"/>
        <v>0.005920208370684842</v>
      </c>
      <c r="F38" s="452">
        <v>72.945</v>
      </c>
      <c r="G38" s="451">
        <v>247.6</v>
      </c>
      <c r="H38" s="451">
        <f t="shared" si="2"/>
        <v>320.54499999999996</v>
      </c>
      <c r="I38" s="450">
        <f t="shared" si="6"/>
        <v>-0.24727261382957133</v>
      </c>
      <c r="J38" s="452">
        <v>174.446</v>
      </c>
      <c r="K38" s="451">
        <v>2922.991</v>
      </c>
      <c r="L38" s="451">
        <f t="shared" si="3"/>
        <v>3097.437</v>
      </c>
      <c r="M38" s="453">
        <f t="shared" si="4"/>
        <v>0.007036606155673753</v>
      </c>
      <c r="N38" s="452">
        <v>279.697</v>
      </c>
      <c r="O38" s="451">
        <v>2559.7949999999996</v>
      </c>
      <c r="P38" s="451">
        <f t="shared" si="5"/>
        <v>2839.4919999999997</v>
      </c>
      <c r="Q38" s="450">
        <f t="shared" si="7"/>
        <v>0.09084195341983703</v>
      </c>
    </row>
    <row r="39" spans="1:17" ht="18" customHeight="1" thickBot="1">
      <c r="A39" s="454" t="s">
        <v>58</v>
      </c>
      <c r="B39" s="452">
        <v>67.129</v>
      </c>
      <c r="C39" s="451">
        <v>0</v>
      </c>
      <c r="D39" s="451">
        <f aca="true" t="shared" si="8" ref="D39:D70">C39+B39</f>
        <v>67.129</v>
      </c>
      <c r="E39" s="453">
        <f aca="true" t="shared" si="9" ref="E39:E70">D39/$D$7</f>
        <v>0.0016471018170186162</v>
      </c>
      <c r="F39" s="452">
        <v>78.95</v>
      </c>
      <c r="G39" s="451">
        <v>29.318</v>
      </c>
      <c r="H39" s="451">
        <f aca="true" t="shared" si="10" ref="H39:H70">G39+F39</f>
        <v>108.268</v>
      </c>
      <c r="I39" s="450">
        <f t="shared" si="6"/>
        <v>-0.3799737687959508</v>
      </c>
      <c r="J39" s="452">
        <v>964.4320000000002</v>
      </c>
      <c r="K39" s="451">
        <v>27.8</v>
      </c>
      <c r="L39" s="451">
        <f aca="true" t="shared" si="11" ref="L39:L70">K39+J39</f>
        <v>992.2320000000002</v>
      </c>
      <c r="M39" s="453">
        <f aca="true" t="shared" si="12" ref="M39:M70">L39/$L$7</f>
        <v>0.002254104215535774</v>
      </c>
      <c r="N39" s="452">
        <v>1048.3270000000002</v>
      </c>
      <c r="O39" s="451">
        <v>240.84100000000004</v>
      </c>
      <c r="P39" s="451">
        <f aca="true" t="shared" si="13" ref="P39:P70">O39+N39</f>
        <v>1289.1680000000003</v>
      </c>
      <c r="Q39" s="450">
        <f t="shared" si="7"/>
        <v>-0.2303315006267609</v>
      </c>
    </row>
    <row r="40" spans="1:17" s="445" customFormat="1" ht="18" customHeight="1">
      <c r="A40" s="448" t="s">
        <v>234</v>
      </c>
      <c r="B40" s="447">
        <f>SUM(B41:B49)</f>
        <v>2965.316</v>
      </c>
      <c r="C40" s="411">
        <f>SUM(C41:C49)</f>
        <v>2880.1219999999994</v>
      </c>
      <c r="D40" s="411">
        <f t="shared" si="8"/>
        <v>5845.437999999999</v>
      </c>
      <c r="E40" s="401">
        <f t="shared" si="9"/>
        <v>0.14342581523737377</v>
      </c>
      <c r="F40" s="447">
        <f>SUM(F41:F49)</f>
        <v>2417.9559999999997</v>
      </c>
      <c r="G40" s="411">
        <f>SUM(G41:G49)</f>
        <v>2030.4450000000002</v>
      </c>
      <c r="H40" s="411">
        <f t="shared" si="10"/>
        <v>4448.401</v>
      </c>
      <c r="I40" s="446">
        <f aca="true" t="shared" si="14" ref="I40:I71">IF(ISERROR(D40/H40-1),"         /0",IF(D40/H40&gt;5,"  *  ",(D40/H40-1)))</f>
        <v>0.3140537465035187</v>
      </c>
      <c r="J40" s="447">
        <f>SUM(J41:J49)</f>
        <v>28064.534</v>
      </c>
      <c r="K40" s="411">
        <f>SUM(K41:K49)</f>
        <v>23812.458000000002</v>
      </c>
      <c r="L40" s="411">
        <f t="shared" si="11"/>
        <v>51876.992</v>
      </c>
      <c r="M40" s="401">
        <f t="shared" si="12"/>
        <v>0.11785161772298777</v>
      </c>
      <c r="N40" s="447">
        <f>SUM(N41:N49)</f>
        <v>22423.488</v>
      </c>
      <c r="O40" s="411">
        <f>SUM(O41:O49)</f>
        <v>16042.135999999999</v>
      </c>
      <c r="P40" s="411">
        <f t="shared" si="13"/>
        <v>38465.623999999996</v>
      </c>
      <c r="Q40" s="446">
        <f aca="true" t="shared" si="15" ref="Q40:Q71">IF(ISERROR(L40/P40-1),"         /0",IF(L40/P40&gt;5,"  *  ",(L40/P40-1)))</f>
        <v>0.34865853209608666</v>
      </c>
    </row>
    <row r="41" spans="1:17" s="449" customFormat="1" ht="18" customHeight="1">
      <c r="A41" s="444" t="s">
        <v>63</v>
      </c>
      <c r="B41" s="443">
        <v>944.288</v>
      </c>
      <c r="C41" s="441">
        <v>1277.242</v>
      </c>
      <c r="D41" s="441">
        <f t="shared" si="8"/>
        <v>2221.5299999999997</v>
      </c>
      <c r="E41" s="442">
        <f t="shared" si="9"/>
        <v>0.054508276595232545</v>
      </c>
      <c r="F41" s="443">
        <v>880.2909999999999</v>
      </c>
      <c r="G41" s="441">
        <v>833.4879999999999</v>
      </c>
      <c r="H41" s="441">
        <f t="shared" si="10"/>
        <v>1713.779</v>
      </c>
      <c r="I41" s="440">
        <f t="shared" si="14"/>
        <v>0.2962756574797565</v>
      </c>
      <c r="J41" s="443">
        <v>9529.579</v>
      </c>
      <c r="K41" s="441">
        <v>9770.101</v>
      </c>
      <c r="L41" s="441">
        <f t="shared" si="11"/>
        <v>19299.68</v>
      </c>
      <c r="M41" s="442">
        <f t="shared" si="12"/>
        <v>0.043844070788375565</v>
      </c>
      <c r="N41" s="443">
        <v>5001.065000000001</v>
      </c>
      <c r="O41" s="441">
        <v>4370.713</v>
      </c>
      <c r="P41" s="441">
        <f t="shared" si="13"/>
        <v>9371.778000000002</v>
      </c>
      <c r="Q41" s="440">
        <f t="shared" si="15"/>
        <v>1.0593402874033075</v>
      </c>
    </row>
    <row r="42" spans="1:17" s="449" customFormat="1" ht="18" customHeight="1">
      <c r="A42" s="444" t="s">
        <v>59</v>
      </c>
      <c r="B42" s="443">
        <v>499.33299999999997</v>
      </c>
      <c r="C42" s="441">
        <v>519.083</v>
      </c>
      <c r="D42" s="441">
        <f t="shared" si="8"/>
        <v>1018.4159999999999</v>
      </c>
      <c r="E42" s="442">
        <f t="shared" si="9"/>
        <v>0.02498822929107883</v>
      </c>
      <c r="F42" s="443">
        <v>283.294</v>
      </c>
      <c r="G42" s="441">
        <v>388.054</v>
      </c>
      <c r="H42" s="441">
        <f t="shared" si="10"/>
        <v>671.348</v>
      </c>
      <c r="I42" s="440">
        <f t="shared" si="14"/>
        <v>0.5169718238529049</v>
      </c>
      <c r="J42" s="443">
        <v>4316.535</v>
      </c>
      <c r="K42" s="441">
        <v>4678.975999999999</v>
      </c>
      <c r="L42" s="441">
        <f t="shared" si="11"/>
        <v>8995.510999999999</v>
      </c>
      <c r="M42" s="442">
        <f t="shared" si="12"/>
        <v>0.020435562717185517</v>
      </c>
      <c r="N42" s="443">
        <v>2630.1380000000004</v>
      </c>
      <c r="O42" s="441">
        <v>2971.7</v>
      </c>
      <c r="P42" s="441">
        <f t="shared" si="13"/>
        <v>5601.838</v>
      </c>
      <c r="Q42" s="440">
        <f t="shared" si="15"/>
        <v>0.6058141988397379</v>
      </c>
    </row>
    <row r="43" spans="1:17" s="449" customFormat="1" ht="18" customHeight="1">
      <c r="A43" s="444" t="s">
        <v>95</v>
      </c>
      <c r="B43" s="443">
        <v>413.65299999999996</v>
      </c>
      <c r="C43" s="441">
        <v>247.35</v>
      </c>
      <c r="D43" s="441">
        <f t="shared" si="8"/>
        <v>661.0029999999999</v>
      </c>
      <c r="E43" s="442">
        <f t="shared" si="9"/>
        <v>0.016218612557236903</v>
      </c>
      <c r="F43" s="443">
        <v>356.246</v>
      </c>
      <c r="G43" s="441">
        <v>215.044</v>
      </c>
      <c r="H43" s="441">
        <f t="shared" si="10"/>
        <v>571.29</v>
      </c>
      <c r="I43" s="440">
        <f t="shared" si="14"/>
        <v>0.1570358311890634</v>
      </c>
      <c r="J43" s="443">
        <v>3315.397</v>
      </c>
      <c r="K43" s="441">
        <v>2257.007</v>
      </c>
      <c r="L43" s="441">
        <f t="shared" si="11"/>
        <v>5572.404</v>
      </c>
      <c r="M43" s="442">
        <f t="shared" si="12"/>
        <v>0.012659115355147191</v>
      </c>
      <c r="N43" s="443">
        <v>4432.849999999999</v>
      </c>
      <c r="O43" s="441">
        <v>2201.051</v>
      </c>
      <c r="P43" s="441">
        <f t="shared" si="13"/>
        <v>6633.901</v>
      </c>
      <c r="Q43" s="440">
        <f t="shared" si="15"/>
        <v>-0.16001097996488034</v>
      </c>
    </row>
    <row r="44" spans="1:17" s="449" customFormat="1" ht="18" customHeight="1">
      <c r="A44" s="444" t="s">
        <v>43</v>
      </c>
      <c r="B44" s="443">
        <v>344.645</v>
      </c>
      <c r="C44" s="441">
        <v>161.41</v>
      </c>
      <c r="D44" s="441">
        <f t="shared" si="8"/>
        <v>506.05499999999995</v>
      </c>
      <c r="E44" s="442">
        <f t="shared" si="9"/>
        <v>0.012416751478665788</v>
      </c>
      <c r="F44" s="443">
        <v>161.88400000000001</v>
      </c>
      <c r="G44" s="441">
        <v>51.611000000000004</v>
      </c>
      <c r="H44" s="441">
        <f t="shared" si="10"/>
        <v>213.495</v>
      </c>
      <c r="I44" s="440">
        <f t="shared" si="14"/>
        <v>1.3703365418393871</v>
      </c>
      <c r="J44" s="443">
        <v>2429.508</v>
      </c>
      <c r="K44" s="441">
        <v>989.9669999999999</v>
      </c>
      <c r="L44" s="441">
        <f t="shared" si="11"/>
        <v>3419.4749999999995</v>
      </c>
      <c r="M44" s="442">
        <f t="shared" si="12"/>
        <v>0.007768196361757319</v>
      </c>
      <c r="N44" s="443">
        <v>1719.2759999999998</v>
      </c>
      <c r="O44" s="441">
        <v>598.051</v>
      </c>
      <c r="P44" s="441">
        <f t="shared" si="13"/>
        <v>2317.3269999999998</v>
      </c>
      <c r="Q44" s="440">
        <f t="shared" si="15"/>
        <v>0.47561177166623425</v>
      </c>
    </row>
    <row r="45" spans="1:17" s="449" customFormat="1" ht="18" customHeight="1">
      <c r="A45" s="444" t="s">
        <v>65</v>
      </c>
      <c r="B45" s="443">
        <v>246.666</v>
      </c>
      <c r="C45" s="441">
        <v>219.753</v>
      </c>
      <c r="D45" s="441">
        <f t="shared" si="8"/>
        <v>466.419</v>
      </c>
      <c r="E45" s="442">
        <f t="shared" si="9"/>
        <v>0.011444228014598844</v>
      </c>
      <c r="F45" s="443">
        <v>378.71299999999997</v>
      </c>
      <c r="G45" s="441">
        <v>334.142</v>
      </c>
      <c r="H45" s="441">
        <f t="shared" si="10"/>
        <v>712.855</v>
      </c>
      <c r="I45" s="440">
        <f t="shared" si="14"/>
        <v>-0.34570284279411667</v>
      </c>
      <c r="J45" s="443">
        <v>2830.896</v>
      </c>
      <c r="K45" s="441">
        <v>2705.4730000000004</v>
      </c>
      <c r="L45" s="441">
        <f t="shared" si="11"/>
        <v>5536.369000000001</v>
      </c>
      <c r="M45" s="442">
        <f t="shared" si="12"/>
        <v>0.012577252801423031</v>
      </c>
      <c r="N45" s="443">
        <v>2373.2920000000004</v>
      </c>
      <c r="O45" s="441">
        <v>2094.636</v>
      </c>
      <c r="P45" s="441">
        <f t="shared" si="13"/>
        <v>4467.928</v>
      </c>
      <c r="Q45" s="440">
        <f t="shared" si="15"/>
        <v>0.23913567989457318</v>
      </c>
    </row>
    <row r="46" spans="1:17" s="449" customFormat="1" ht="18" customHeight="1">
      <c r="A46" s="444" t="s">
        <v>45</v>
      </c>
      <c r="B46" s="443">
        <v>258.272</v>
      </c>
      <c r="C46" s="441">
        <v>141.024</v>
      </c>
      <c r="D46" s="441">
        <f t="shared" si="8"/>
        <v>399.296</v>
      </c>
      <c r="E46" s="442">
        <f t="shared" si="9"/>
        <v>0.009797273415785507</v>
      </c>
      <c r="F46" s="443">
        <v>54.04</v>
      </c>
      <c r="G46" s="441">
        <v>76.51299999999999</v>
      </c>
      <c r="H46" s="441">
        <f t="shared" si="10"/>
        <v>130.553</v>
      </c>
      <c r="I46" s="440">
        <f t="shared" si="14"/>
        <v>2.058497315266597</v>
      </c>
      <c r="J46" s="443">
        <v>1612.6509999999998</v>
      </c>
      <c r="K46" s="441">
        <v>976.6250000000001</v>
      </c>
      <c r="L46" s="441">
        <f t="shared" si="11"/>
        <v>2589.276</v>
      </c>
      <c r="M46" s="442">
        <f t="shared" si="12"/>
        <v>0.005882190804958523</v>
      </c>
      <c r="N46" s="443">
        <v>819.0579999999997</v>
      </c>
      <c r="O46" s="441">
        <v>728.229</v>
      </c>
      <c r="P46" s="441">
        <f t="shared" si="13"/>
        <v>1547.2869999999998</v>
      </c>
      <c r="Q46" s="440">
        <f t="shared" si="15"/>
        <v>0.6734296869294449</v>
      </c>
    </row>
    <row r="47" spans="1:17" s="449" customFormat="1" ht="18" customHeight="1">
      <c r="A47" s="444" t="s">
        <v>99</v>
      </c>
      <c r="B47" s="443"/>
      <c r="C47" s="441">
        <v>158.897</v>
      </c>
      <c r="D47" s="441">
        <f t="shared" si="8"/>
        <v>158.897</v>
      </c>
      <c r="E47" s="442">
        <f t="shared" si="9"/>
        <v>0.0038987551940116343</v>
      </c>
      <c r="F47" s="443"/>
      <c r="G47" s="441"/>
      <c r="H47" s="441">
        <f t="shared" si="10"/>
        <v>0</v>
      </c>
      <c r="I47" s="440" t="str">
        <f t="shared" si="14"/>
        <v>         /0</v>
      </c>
      <c r="J47" s="443">
        <v>19.875</v>
      </c>
      <c r="K47" s="441">
        <v>1363.346</v>
      </c>
      <c r="L47" s="441">
        <f t="shared" si="11"/>
        <v>1383.221</v>
      </c>
      <c r="M47" s="442">
        <f t="shared" si="12"/>
        <v>0.003142333937141322</v>
      </c>
      <c r="N47" s="443"/>
      <c r="O47" s="441">
        <v>82.873</v>
      </c>
      <c r="P47" s="441">
        <f t="shared" si="13"/>
        <v>82.873</v>
      </c>
      <c r="Q47" s="440" t="str">
        <f t="shared" si="15"/>
        <v>  *  </v>
      </c>
    </row>
    <row r="48" spans="1:17" s="449" customFormat="1" ht="18" customHeight="1">
      <c r="A48" s="444" t="s">
        <v>88</v>
      </c>
      <c r="B48" s="443">
        <v>104.721</v>
      </c>
      <c r="C48" s="441">
        <v>48.06700000000001</v>
      </c>
      <c r="D48" s="441">
        <f t="shared" si="8"/>
        <v>152.788</v>
      </c>
      <c r="E48" s="442">
        <f t="shared" si="9"/>
        <v>0.0037488625246710114</v>
      </c>
      <c r="F48" s="443">
        <v>126.90599999999999</v>
      </c>
      <c r="G48" s="441">
        <v>62.20899999999999</v>
      </c>
      <c r="H48" s="441">
        <f t="shared" si="10"/>
        <v>189.11499999999998</v>
      </c>
      <c r="I48" s="440">
        <f t="shared" si="14"/>
        <v>-0.19208946937048876</v>
      </c>
      <c r="J48" s="443">
        <v>1265.9309999999998</v>
      </c>
      <c r="K48" s="441">
        <v>634.6839999999997</v>
      </c>
      <c r="L48" s="441">
        <f t="shared" si="11"/>
        <v>1900.6149999999996</v>
      </c>
      <c r="M48" s="442">
        <f t="shared" si="12"/>
        <v>0.004317724366489413</v>
      </c>
      <c r="N48" s="443">
        <v>1123.803999999999</v>
      </c>
      <c r="O48" s="441">
        <v>507.6889999999999</v>
      </c>
      <c r="P48" s="441">
        <f t="shared" si="13"/>
        <v>1631.4929999999988</v>
      </c>
      <c r="Q48" s="440">
        <f t="shared" si="15"/>
        <v>0.16495443130923704</v>
      </c>
    </row>
    <row r="49" spans="1:17" s="449" customFormat="1" ht="18" customHeight="1" thickBot="1">
      <c r="A49" s="444" t="s">
        <v>58</v>
      </c>
      <c r="B49" s="443">
        <v>153.73799999999997</v>
      </c>
      <c r="C49" s="441">
        <v>107.296</v>
      </c>
      <c r="D49" s="441">
        <f t="shared" si="8"/>
        <v>261.034</v>
      </c>
      <c r="E49" s="442">
        <f t="shared" si="9"/>
        <v>0.006404826166092708</v>
      </c>
      <c r="F49" s="443">
        <v>176.582</v>
      </c>
      <c r="G49" s="441">
        <v>69.384</v>
      </c>
      <c r="H49" s="441">
        <f t="shared" si="10"/>
        <v>245.966</v>
      </c>
      <c r="I49" s="440">
        <f t="shared" si="14"/>
        <v>0.061260499418618775</v>
      </c>
      <c r="J49" s="443">
        <v>2744.1619999999994</v>
      </c>
      <c r="K49" s="441">
        <v>436.279</v>
      </c>
      <c r="L49" s="441">
        <f t="shared" si="11"/>
        <v>3180.4409999999993</v>
      </c>
      <c r="M49" s="442">
        <f t="shared" si="12"/>
        <v>0.0072251705905098905</v>
      </c>
      <c r="N49" s="443">
        <v>4324.005</v>
      </c>
      <c r="O49" s="441">
        <v>2487.1940000000004</v>
      </c>
      <c r="P49" s="441">
        <f t="shared" si="13"/>
        <v>6811.1990000000005</v>
      </c>
      <c r="Q49" s="440">
        <f t="shared" si="15"/>
        <v>-0.5330571019874769</v>
      </c>
    </row>
    <row r="50" spans="1:17" s="445" customFormat="1" ht="18" customHeight="1">
      <c r="A50" s="448" t="s">
        <v>174</v>
      </c>
      <c r="B50" s="447">
        <f>SUM(B51:B55)</f>
        <v>862.7350000000001</v>
      </c>
      <c r="C50" s="411">
        <f>SUM(C51:C55)</f>
        <v>399.841</v>
      </c>
      <c r="D50" s="411">
        <f t="shared" si="8"/>
        <v>1262.576</v>
      </c>
      <c r="E50" s="401">
        <f t="shared" si="9"/>
        <v>0.030979028791194508</v>
      </c>
      <c r="F50" s="447">
        <f>SUM(F51:F55)</f>
        <v>678.285</v>
      </c>
      <c r="G50" s="411">
        <f>SUM(G51:G55)</f>
        <v>589.967</v>
      </c>
      <c r="H50" s="411">
        <f t="shared" si="10"/>
        <v>1268.252</v>
      </c>
      <c r="I50" s="446">
        <f t="shared" si="14"/>
        <v>-0.004475451251013118</v>
      </c>
      <c r="J50" s="447">
        <f>SUM(J51:J55)</f>
        <v>7272.757999999999</v>
      </c>
      <c r="K50" s="411">
        <f>SUM(K51:K55)</f>
        <v>4915.618</v>
      </c>
      <c r="L50" s="411">
        <f t="shared" si="11"/>
        <v>12188.376</v>
      </c>
      <c r="M50" s="401">
        <f t="shared" si="12"/>
        <v>0.02768895754433948</v>
      </c>
      <c r="N50" s="447">
        <f>SUM(N51:N55)</f>
        <v>4943.6449999999995</v>
      </c>
      <c r="O50" s="411">
        <f>SUM(O51:O55)</f>
        <v>1995.4370000000001</v>
      </c>
      <c r="P50" s="411">
        <f t="shared" si="13"/>
        <v>6939.081999999999</v>
      </c>
      <c r="Q50" s="446">
        <f t="shared" si="15"/>
        <v>0.7564824857236161</v>
      </c>
    </row>
    <row r="51" spans="1:17" ht="18" customHeight="1">
      <c r="A51" s="444" t="s">
        <v>63</v>
      </c>
      <c r="B51" s="443">
        <v>489.567</v>
      </c>
      <c r="C51" s="441">
        <v>156.107</v>
      </c>
      <c r="D51" s="441">
        <f t="shared" si="8"/>
        <v>645.674</v>
      </c>
      <c r="E51" s="442">
        <f t="shared" si="9"/>
        <v>0.015842494579118977</v>
      </c>
      <c r="F51" s="443">
        <v>324.55999999999995</v>
      </c>
      <c r="G51" s="441">
        <v>53.354</v>
      </c>
      <c r="H51" s="441">
        <f t="shared" si="10"/>
        <v>377.91399999999993</v>
      </c>
      <c r="I51" s="440">
        <f t="shared" si="14"/>
        <v>0.7085209862561326</v>
      </c>
      <c r="J51" s="443">
        <v>3752.4069999999997</v>
      </c>
      <c r="K51" s="441">
        <v>671.7909999999998</v>
      </c>
      <c r="L51" s="441">
        <f t="shared" si="11"/>
        <v>4424.197999999999</v>
      </c>
      <c r="M51" s="442">
        <f t="shared" si="12"/>
        <v>0.010050677021266132</v>
      </c>
      <c r="N51" s="443">
        <v>3566.458</v>
      </c>
      <c r="O51" s="441">
        <v>579.8840000000001</v>
      </c>
      <c r="P51" s="441">
        <f t="shared" si="13"/>
        <v>4146.342000000001</v>
      </c>
      <c r="Q51" s="440">
        <f t="shared" si="15"/>
        <v>0.06701232073958163</v>
      </c>
    </row>
    <row r="52" spans="1:17" ht="18" customHeight="1">
      <c r="A52" s="444" t="s">
        <v>99</v>
      </c>
      <c r="B52" s="443">
        <v>77.767</v>
      </c>
      <c r="C52" s="441">
        <v>187.881</v>
      </c>
      <c r="D52" s="441">
        <f t="shared" si="8"/>
        <v>265.648</v>
      </c>
      <c r="E52" s="442">
        <f t="shared" si="9"/>
        <v>0.006518036965951546</v>
      </c>
      <c r="F52" s="443">
        <v>81.003</v>
      </c>
      <c r="G52" s="441">
        <v>459.015</v>
      </c>
      <c r="H52" s="441">
        <f t="shared" si="10"/>
        <v>540.018</v>
      </c>
      <c r="I52" s="440">
        <f t="shared" si="14"/>
        <v>-0.508075656737368</v>
      </c>
      <c r="J52" s="443">
        <v>842.3299999999999</v>
      </c>
      <c r="K52" s="441">
        <v>3661.371</v>
      </c>
      <c r="L52" s="441">
        <f t="shared" si="11"/>
        <v>4503.701</v>
      </c>
      <c r="M52" s="442">
        <f t="shared" si="12"/>
        <v>0.010231288055225673</v>
      </c>
      <c r="N52" s="443">
        <v>100.714</v>
      </c>
      <c r="O52" s="441">
        <v>590.403</v>
      </c>
      <c r="P52" s="441">
        <f t="shared" si="13"/>
        <v>691.117</v>
      </c>
      <c r="Q52" s="440" t="str">
        <f t="shared" si="15"/>
        <v>  *  </v>
      </c>
    </row>
    <row r="53" spans="1:17" ht="18" customHeight="1">
      <c r="A53" s="444" t="s">
        <v>65</v>
      </c>
      <c r="B53" s="443">
        <v>124.60499999999999</v>
      </c>
      <c r="C53" s="441">
        <v>55.562</v>
      </c>
      <c r="D53" s="441">
        <f t="shared" si="8"/>
        <v>180.16699999999997</v>
      </c>
      <c r="E53" s="442">
        <f t="shared" si="9"/>
        <v>0.004420643731722399</v>
      </c>
      <c r="F53" s="443">
        <v>75.064</v>
      </c>
      <c r="G53" s="441">
        <v>67.237</v>
      </c>
      <c r="H53" s="441">
        <f t="shared" si="10"/>
        <v>142.301</v>
      </c>
      <c r="I53" s="440">
        <f t="shared" si="14"/>
        <v>0.26609791919944326</v>
      </c>
      <c r="J53" s="443">
        <v>905.4590000000001</v>
      </c>
      <c r="K53" s="441">
        <v>512.323</v>
      </c>
      <c r="L53" s="441">
        <f t="shared" si="11"/>
        <v>1417.7820000000002</v>
      </c>
      <c r="M53" s="442">
        <f t="shared" si="12"/>
        <v>0.0032208479296280917</v>
      </c>
      <c r="N53" s="443">
        <v>502.90599999999995</v>
      </c>
      <c r="O53" s="441">
        <v>769.334</v>
      </c>
      <c r="P53" s="441">
        <f t="shared" si="13"/>
        <v>1272.2399999999998</v>
      </c>
      <c r="Q53" s="440">
        <f t="shared" si="15"/>
        <v>0.11439822674967015</v>
      </c>
    </row>
    <row r="54" spans="1:17" ht="18" customHeight="1">
      <c r="A54" s="444" t="s">
        <v>59</v>
      </c>
      <c r="B54" s="443">
        <v>137.134</v>
      </c>
      <c r="C54" s="441"/>
      <c r="D54" s="441">
        <f t="shared" si="8"/>
        <v>137.134</v>
      </c>
      <c r="E54" s="442">
        <f t="shared" si="9"/>
        <v>0.0033647702271005207</v>
      </c>
      <c r="F54" s="443">
        <v>140.044</v>
      </c>
      <c r="G54" s="441"/>
      <c r="H54" s="441">
        <f t="shared" si="10"/>
        <v>140.044</v>
      </c>
      <c r="I54" s="440">
        <f t="shared" si="14"/>
        <v>-0.020779183685127656</v>
      </c>
      <c r="J54" s="443">
        <v>1446.708</v>
      </c>
      <c r="K54" s="441">
        <v>22.847</v>
      </c>
      <c r="L54" s="441">
        <f t="shared" si="11"/>
        <v>1469.555</v>
      </c>
      <c r="M54" s="442">
        <f t="shared" si="12"/>
        <v>0.003338463303402505</v>
      </c>
      <c r="N54" s="443">
        <v>249.67900000000003</v>
      </c>
      <c r="O54" s="441">
        <v>31.154</v>
      </c>
      <c r="P54" s="441">
        <f t="shared" si="13"/>
        <v>280.833</v>
      </c>
      <c r="Q54" s="440" t="str">
        <f t="shared" si="15"/>
        <v>  *  </v>
      </c>
    </row>
    <row r="55" spans="1:17" ht="18" customHeight="1" thickBot="1">
      <c r="A55" s="444" t="s">
        <v>58</v>
      </c>
      <c r="B55" s="443">
        <v>33.662</v>
      </c>
      <c r="C55" s="441">
        <v>0.291</v>
      </c>
      <c r="D55" s="441">
        <f t="shared" si="8"/>
        <v>33.952999999999996</v>
      </c>
      <c r="E55" s="442">
        <f t="shared" si="9"/>
        <v>0.000833083287301063</v>
      </c>
      <c r="F55" s="443">
        <v>57.614</v>
      </c>
      <c r="G55" s="441">
        <v>10.361</v>
      </c>
      <c r="H55" s="441">
        <f t="shared" si="10"/>
        <v>67.975</v>
      </c>
      <c r="I55" s="440">
        <f t="shared" si="14"/>
        <v>-0.5005075395365943</v>
      </c>
      <c r="J55" s="443">
        <v>325.85400000000004</v>
      </c>
      <c r="K55" s="441">
        <v>47.286</v>
      </c>
      <c r="L55" s="441">
        <f t="shared" si="11"/>
        <v>373.14000000000004</v>
      </c>
      <c r="M55" s="442">
        <f t="shared" si="12"/>
        <v>0.0008476812348170778</v>
      </c>
      <c r="N55" s="443">
        <v>523.8879999999999</v>
      </c>
      <c r="O55" s="441">
        <v>24.662</v>
      </c>
      <c r="P55" s="441">
        <f t="shared" si="13"/>
        <v>548.55</v>
      </c>
      <c r="Q55" s="440">
        <f t="shared" si="15"/>
        <v>-0.31977030352748137</v>
      </c>
    </row>
    <row r="56" spans="1:17" ht="18" customHeight="1" thickBot="1">
      <c r="A56" s="439" t="s">
        <v>168</v>
      </c>
      <c r="B56" s="437">
        <v>40.206999999999994</v>
      </c>
      <c r="C56" s="436">
        <v>2.097</v>
      </c>
      <c r="D56" s="436">
        <f t="shared" si="8"/>
        <v>42.303999999999995</v>
      </c>
      <c r="E56" s="438">
        <f t="shared" si="9"/>
        <v>0.001037986492680593</v>
      </c>
      <c r="F56" s="437">
        <v>45.16400000000001</v>
      </c>
      <c r="G56" s="436">
        <v>0.517</v>
      </c>
      <c r="H56" s="436">
        <f t="shared" si="10"/>
        <v>45.68100000000001</v>
      </c>
      <c r="I56" s="435">
        <f t="shared" si="14"/>
        <v>-0.07392570215187966</v>
      </c>
      <c r="J56" s="437">
        <v>473.53599999999983</v>
      </c>
      <c r="K56" s="436">
        <v>52.487</v>
      </c>
      <c r="L56" s="436">
        <f t="shared" si="11"/>
        <v>526.0229999999998</v>
      </c>
      <c r="M56" s="438">
        <f t="shared" si="12"/>
        <v>0.0011949933702690237</v>
      </c>
      <c r="N56" s="437">
        <v>452.4069999999999</v>
      </c>
      <c r="O56" s="436">
        <v>32.025999999999996</v>
      </c>
      <c r="P56" s="436">
        <f t="shared" si="13"/>
        <v>484.43299999999994</v>
      </c>
      <c r="Q56" s="435">
        <f t="shared" si="15"/>
        <v>0.08585294560857726</v>
      </c>
    </row>
    <row r="57" ht="14.25">
      <c r="A57" s="178" t="s">
        <v>260</v>
      </c>
    </row>
    <row r="58" ht="14.25">
      <c r="A58" s="178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57:Q65536 I57:I65536 Q3:Q6 I3:I6">
    <cfRule type="cellIs" priority="1" dxfId="83" operator="lessThan" stopIfTrue="1">
      <formula>0</formula>
    </cfRule>
  </conditionalFormatting>
  <conditionalFormatting sqref="I7:I56 Q7:Q56">
    <cfRule type="cellIs" priority="2" dxfId="83" operator="lessThan" stopIfTrue="1">
      <formula>0</formula>
    </cfRule>
    <cfRule type="cellIs" priority="3" dxfId="85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5"/>
  </sheetPr>
  <dimension ref="A1:Q45"/>
  <sheetViews>
    <sheetView showGridLines="0" zoomScale="90" zoomScaleNormal="90" zoomScalePageLayoutView="0" workbookViewId="0" topLeftCell="A1">
      <selection activeCell="L39" sqref="L39"/>
    </sheetView>
  </sheetViews>
  <sheetFormatPr defaultColWidth="8.00390625" defaultRowHeight="15"/>
  <cols>
    <col min="1" max="1" width="21.421875" style="434" customWidth="1"/>
    <col min="2" max="4" width="10.00390625" style="434" bestFit="1" customWidth="1"/>
    <col min="5" max="5" width="9.00390625" style="434" bestFit="1" customWidth="1"/>
    <col min="6" max="6" width="8.421875" style="434" bestFit="1" customWidth="1"/>
    <col min="7" max="7" width="9.57421875" style="434" customWidth="1"/>
    <col min="8" max="8" width="10.00390625" style="434" bestFit="1" customWidth="1"/>
    <col min="9" max="9" width="8.28125" style="434" customWidth="1"/>
    <col min="10" max="11" width="11.140625" style="434" customWidth="1"/>
    <col min="12" max="12" width="10.57421875" style="434" customWidth="1"/>
    <col min="13" max="13" width="9.00390625" style="434" bestFit="1" customWidth="1"/>
    <col min="14" max="15" width="10.00390625" style="434" bestFit="1" customWidth="1"/>
    <col min="16" max="16" width="11.421875" style="434" customWidth="1"/>
    <col min="17" max="17" width="8.421875" style="434" customWidth="1"/>
    <col min="18" max="16384" width="8.00390625" style="434" customWidth="1"/>
  </cols>
  <sheetData>
    <row r="1" spans="16:17" ht="19.5" thickBot="1">
      <c r="P1" s="776" t="s">
        <v>36</v>
      </c>
      <c r="Q1" s="777"/>
    </row>
    <row r="2" ht="4.5" customHeight="1" thickBot="1"/>
    <row r="3" spans="1:17" ht="24" customHeight="1" thickBot="1" thickTop="1">
      <c r="A3" s="784" t="s">
        <v>307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6"/>
    </row>
    <row r="4" spans="1:17" s="471" customFormat="1" ht="15.75" customHeight="1" thickBot="1">
      <c r="A4" s="787" t="s">
        <v>306</v>
      </c>
      <c r="B4" s="763" t="s">
        <v>53</v>
      </c>
      <c r="C4" s="764"/>
      <c r="D4" s="764"/>
      <c r="E4" s="764"/>
      <c r="F4" s="764"/>
      <c r="G4" s="764"/>
      <c r="H4" s="764"/>
      <c r="I4" s="765"/>
      <c r="J4" s="763" t="s">
        <v>52</v>
      </c>
      <c r="K4" s="764"/>
      <c r="L4" s="764"/>
      <c r="M4" s="764"/>
      <c r="N4" s="764"/>
      <c r="O4" s="764"/>
      <c r="P4" s="764"/>
      <c r="Q4" s="783"/>
    </row>
    <row r="5" spans="1:17" s="467" customFormat="1" ht="26.25" customHeight="1">
      <c r="A5" s="788"/>
      <c r="B5" s="790" t="s">
        <v>51</v>
      </c>
      <c r="C5" s="791"/>
      <c r="D5" s="791"/>
      <c r="E5" s="757" t="s">
        <v>48</v>
      </c>
      <c r="F5" s="790" t="s">
        <v>50</v>
      </c>
      <c r="G5" s="791"/>
      <c r="H5" s="791"/>
      <c r="I5" s="761" t="s">
        <v>46</v>
      </c>
      <c r="J5" s="781" t="s">
        <v>249</v>
      </c>
      <c r="K5" s="782"/>
      <c r="L5" s="782"/>
      <c r="M5" s="757" t="s">
        <v>48</v>
      </c>
      <c r="N5" s="781" t="s">
        <v>248</v>
      </c>
      <c r="O5" s="782"/>
      <c r="P5" s="782"/>
      <c r="Q5" s="792" t="s">
        <v>46</v>
      </c>
    </row>
    <row r="6" spans="1:17" s="467" customFormat="1" ht="15" thickBot="1">
      <c r="A6" s="789"/>
      <c r="B6" s="469" t="s">
        <v>25</v>
      </c>
      <c r="C6" s="468" t="s">
        <v>24</v>
      </c>
      <c r="D6" s="468" t="s">
        <v>21</v>
      </c>
      <c r="E6" s="758"/>
      <c r="F6" s="469" t="s">
        <v>25</v>
      </c>
      <c r="G6" s="468" t="s">
        <v>24</v>
      </c>
      <c r="H6" s="468" t="s">
        <v>21</v>
      </c>
      <c r="I6" s="762"/>
      <c r="J6" s="469" t="s">
        <v>25</v>
      </c>
      <c r="K6" s="468" t="s">
        <v>24</v>
      </c>
      <c r="L6" s="468" t="s">
        <v>21</v>
      </c>
      <c r="M6" s="758"/>
      <c r="N6" s="469" t="s">
        <v>25</v>
      </c>
      <c r="O6" s="468" t="s">
        <v>24</v>
      </c>
      <c r="P6" s="468" t="s">
        <v>21</v>
      </c>
      <c r="Q6" s="793"/>
    </row>
    <row r="7" spans="1:17" s="524" customFormat="1" ht="18" customHeight="1" thickBot="1">
      <c r="A7" s="530" t="s">
        <v>32</v>
      </c>
      <c r="B7" s="528">
        <f>SUM(B8:B43)</f>
        <v>1128917</v>
      </c>
      <c r="C7" s="527">
        <f>SUM(C8:C43)</f>
        <v>1128917</v>
      </c>
      <c r="D7" s="526">
        <f aca="true" t="shared" si="0" ref="D7:D43">C7+B7</f>
        <v>2257834</v>
      </c>
      <c r="E7" s="529">
        <f aca="true" t="shared" si="1" ref="E7:E43">D7/$D$7</f>
        <v>1</v>
      </c>
      <c r="F7" s="528">
        <f>SUM(F8:F43)</f>
        <v>944194</v>
      </c>
      <c r="G7" s="527">
        <f>SUM(G8:G43)</f>
        <v>944194</v>
      </c>
      <c r="H7" s="526">
        <f aca="true" t="shared" si="2" ref="H7:H43">G7+F7</f>
        <v>1888388</v>
      </c>
      <c r="I7" s="529">
        <f aca="true" t="shared" si="3" ref="I7:I43">(D7/H7-1)</f>
        <v>0.195640938197023</v>
      </c>
      <c r="J7" s="528">
        <f>SUM(J8:J43)</f>
        <v>12056432</v>
      </c>
      <c r="K7" s="527">
        <f>SUM(K8:K43)</f>
        <v>12056432</v>
      </c>
      <c r="L7" s="526">
        <f aca="true" t="shared" si="4" ref="L7:L43">K7+J7</f>
        <v>24112864</v>
      </c>
      <c r="M7" s="529">
        <f aca="true" t="shared" si="5" ref="M7:M43">L7/$L$7</f>
        <v>1</v>
      </c>
      <c r="N7" s="528">
        <f>SUM(N8:N43)</f>
        <v>9113690</v>
      </c>
      <c r="O7" s="527">
        <f>SUM(O8:O43)</f>
        <v>9113690</v>
      </c>
      <c r="P7" s="526">
        <f aca="true" t="shared" si="6" ref="P7:P43">O7+N7</f>
        <v>18227380</v>
      </c>
      <c r="Q7" s="525">
        <f aca="true" t="shared" si="7" ref="Q7:Q43">(L7/P7-1)</f>
        <v>0.32289248372503354</v>
      </c>
    </row>
    <row r="8" spans="1:17" s="516" customFormat="1" ht="18" customHeight="1" thickTop="1">
      <c r="A8" s="523" t="s">
        <v>305</v>
      </c>
      <c r="B8" s="452">
        <v>438416</v>
      </c>
      <c r="C8" s="451">
        <v>442586</v>
      </c>
      <c r="D8" s="451">
        <f t="shared" si="0"/>
        <v>881002</v>
      </c>
      <c r="E8" s="453">
        <f t="shared" si="1"/>
        <v>0.3901978621989039</v>
      </c>
      <c r="F8" s="452">
        <v>364521</v>
      </c>
      <c r="G8" s="451">
        <v>366220</v>
      </c>
      <c r="H8" s="451">
        <f t="shared" si="2"/>
        <v>730741</v>
      </c>
      <c r="I8" s="453">
        <f t="shared" si="3"/>
        <v>0.2056282595338157</v>
      </c>
      <c r="J8" s="452">
        <v>4583815</v>
      </c>
      <c r="K8" s="451">
        <v>4749812</v>
      </c>
      <c r="L8" s="451">
        <f t="shared" si="4"/>
        <v>9333627</v>
      </c>
      <c r="M8" s="453">
        <f t="shared" si="5"/>
        <v>0.38708081296357</v>
      </c>
      <c r="N8" s="451">
        <v>3430333</v>
      </c>
      <c r="O8" s="451">
        <v>3534534</v>
      </c>
      <c r="P8" s="451">
        <f t="shared" si="6"/>
        <v>6964867</v>
      </c>
      <c r="Q8" s="522">
        <f t="shared" si="7"/>
        <v>0.3401012539076482</v>
      </c>
    </row>
    <row r="9" spans="1:17" s="516" customFormat="1" ht="18" customHeight="1">
      <c r="A9" s="523" t="s">
        <v>304</v>
      </c>
      <c r="B9" s="452">
        <v>110684</v>
      </c>
      <c r="C9" s="451">
        <v>110614</v>
      </c>
      <c r="D9" s="451">
        <f t="shared" si="0"/>
        <v>221298</v>
      </c>
      <c r="E9" s="453">
        <f t="shared" si="1"/>
        <v>0.09801340576853745</v>
      </c>
      <c r="F9" s="452">
        <v>85952</v>
      </c>
      <c r="G9" s="451">
        <v>87436</v>
      </c>
      <c r="H9" s="451">
        <f t="shared" si="2"/>
        <v>173388</v>
      </c>
      <c r="I9" s="453">
        <f t="shared" si="3"/>
        <v>0.2763167001176552</v>
      </c>
      <c r="J9" s="452">
        <v>1117383</v>
      </c>
      <c r="K9" s="451">
        <v>1118901</v>
      </c>
      <c r="L9" s="451">
        <f t="shared" si="4"/>
        <v>2236284</v>
      </c>
      <c r="M9" s="453">
        <f t="shared" si="5"/>
        <v>0.09274236357821286</v>
      </c>
      <c r="N9" s="451">
        <v>793846</v>
      </c>
      <c r="O9" s="451">
        <v>800887</v>
      </c>
      <c r="P9" s="451">
        <f t="shared" si="6"/>
        <v>1594733</v>
      </c>
      <c r="Q9" s="522">
        <f t="shared" si="7"/>
        <v>0.40229367549301354</v>
      </c>
    </row>
    <row r="10" spans="1:17" s="516" customFormat="1" ht="18" customHeight="1">
      <c r="A10" s="523" t="s">
        <v>303</v>
      </c>
      <c r="B10" s="452">
        <v>102310</v>
      </c>
      <c r="C10" s="451">
        <v>103311</v>
      </c>
      <c r="D10" s="451">
        <f t="shared" si="0"/>
        <v>205621</v>
      </c>
      <c r="E10" s="453">
        <f t="shared" si="1"/>
        <v>0.0910700255200338</v>
      </c>
      <c r="F10" s="452">
        <v>84578</v>
      </c>
      <c r="G10" s="451">
        <v>85550</v>
      </c>
      <c r="H10" s="451">
        <f t="shared" si="2"/>
        <v>170128</v>
      </c>
      <c r="I10" s="453">
        <f t="shared" si="3"/>
        <v>0.20862527038465162</v>
      </c>
      <c r="J10" s="452">
        <v>1118324</v>
      </c>
      <c r="K10" s="451">
        <v>1097078</v>
      </c>
      <c r="L10" s="451">
        <f t="shared" si="4"/>
        <v>2215402</v>
      </c>
      <c r="M10" s="453">
        <f t="shared" si="5"/>
        <v>0.09187635280487627</v>
      </c>
      <c r="N10" s="451">
        <v>868538</v>
      </c>
      <c r="O10" s="451">
        <v>853703</v>
      </c>
      <c r="P10" s="451">
        <f t="shared" si="6"/>
        <v>1722241</v>
      </c>
      <c r="Q10" s="522">
        <f t="shared" si="7"/>
        <v>0.2863484262655458</v>
      </c>
    </row>
    <row r="11" spans="1:17" s="516" customFormat="1" ht="18" customHeight="1">
      <c r="A11" s="523" t="s">
        <v>302</v>
      </c>
      <c r="B11" s="452">
        <v>70881</v>
      </c>
      <c r="C11" s="451">
        <v>69735</v>
      </c>
      <c r="D11" s="451">
        <f t="shared" si="0"/>
        <v>140616</v>
      </c>
      <c r="E11" s="453">
        <f t="shared" si="1"/>
        <v>0.06227915781231038</v>
      </c>
      <c r="F11" s="452">
        <v>59181</v>
      </c>
      <c r="G11" s="451">
        <v>57385</v>
      </c>
      <c r="H11" s="451">
        <f t="shared" si="2"/>
        <v>116566</v>
      </c>
      <c r="I11" s="453">
        <f t="shared" si="3"/>
        <v>0.2063208825901206</v>
      </c>
      <c r="J11" s="452">
        <v>750114</v>
      </c>
      <c r="K11" s="451">
        <v>723117</v>
      </c>
      <c r="L11" s="451">
        <f t="shared" si="4"/>
        <v>1473231</v>
      </c>
      <c r="M11" s="453">
        <f t="shared" si="5"/>
        <v>0.06109730474156865</v>
      </c>
      <c r="N11" s="451">
        <v>553256</v>
      </c>
      <c r="O11" s="451">
        <v>532071</v>
      </c>
      <c r="P11" s="451">
        <f t="shared" si="6"/>
        <v>1085327</v>
      </c>
      <c r="Q11" s="522">
        <f t="shared" si="7"/>
        <v>0.35740749101422886</v>
      </c>
    </row>
    <row r="12" spans="1:17" s="516" customFormat="1" ht="18" customHeight="1">
      <c r="A12" s="523" t="s">
        <v>301</v>
      </c>
      <c r="B12" s="452">
        <v>53887</v>
      </c>
      <c r="C12" s="451">
        <v>53426</v>
      </c>
      <c r="D12" s="451">
        <f t="shared" si="0"/>
        <v>107313</v>
      </c>
      <c r="E12" s="453">
        <f t="shared" si="1"/>
        <v>0.04752918062178176</v>
      </c>
      <c r="F12" s="452">
        <v>47853</v>
      </c>
      <c r="G12" s="451">
        <v>47993</v>
      </c>
      <c r="H12" s="451">
        <f t="shared" si="2"/>
        <v>95846</v>
      </c>
      <c r="I12" s="453">
        <f t="shared" si="3"/>
        <v>0.1196398389082487</v>
      </c>
      <c r="J12" s="452">
        <v>611144</v>
      </c>
      <c r="K12" s="451">
        <v>586480</v>
      </c>
      <c r="L12" s="451">
        <f t="shared" si="4"/>
        <v>1197624</v>
      </c>
      <c r="M12" s="453">
        <f t="shared" si="5"/>
        <v>0.04966743062955939</v>
      </c>
      <c r="N12" s="451">
        <v>440943</v>
      </c>
      <c r="O12" s="451">
        <v>424686</v>
      </c>
      <c r="P12" s="451">
        <f t="shared" si="6"/>
        <v>865629</v>
      </c>
      <c r="Q12" s="522">
        <f t="shared" si="7"/>
        <v>0.38353035769365396</v>
      </c>
    </row>
    <row r="13" spans="1:17" s="516" customFormat="1" ht="18" customHeight="1">
      <c r="A13" s="523" t="s">
        <v>300</v>
      </c>
      <c r="B13" s="452">
        <v>50314</v>
      </c>
      <c r="C13" s="451">
        <v>48993</v>
      </c>
      <c r="D13" s="451">
        <f t="shared" si="0"/>
        <v>99307</v>
      </c>
      <c r="E13" s="453">
        <f t="shared" si="1"/>
        <v>0.043983304352755784</v>
      </c>
      <c r="F13" s="452">
        <v>40024</v>
      </c>
      <c r="G13" s="451">
        <v>39675</v>
      </c>
      <c r="H13" s="451">
        <f t="shared" si="2"/>
        <v>79699</v>
      </c>
      <c r="I13" s="453">
        <f t="shared" si="3"/>
        <v>0.24602567158935496</v>
      </c>
      <c r="J13" s="452">
        <v>522103</v>
      </c>
      <c r="K13" s="451">
        <v>511644</v>
      </c>
      <c r="L13" s="451">
        <f t="shared" si="4"/>
        <v>1033747</v>
      </c>
      <c r="M13" s="453">
        <f t="shared" si="5"/>
        <v>0.042871182784425775</v>
      </c>
      <c r="N13" s="451">
        <v>326905</v>
      </c>
      <c r="O13" s="451">
        <v>323595</v>
      </c>
      <c r="P13" s="451">
        <f t="shared" si="6"/>
        <v>650500</v>
      </c>
      <c r="Q13" s="522">
        <f t="shared" si="7"/>
        <v>0.5891575710991546</v>
      </c>
    </row>
    <row r="14" spans="1:17" s="516" customFormat="1" ht="18" customHeight="1">
      <c r="A14" s="523" t="s">
        <v>299</v>
      </c>
      <c r="B14" s="452">
        <v>38403</v>
      </c>
      <c r="C14" s="451">
        <v>37806</v>
      </c>
      <c r="D14" s="451">
        <f t="shared" si="0"/>
        <v>76209</v>
      </c>
      <c r="E14" s="453">
        <f t="shared" si="1"/>
        <v>0.0337531457139896</v>
      </c>
      <c r="F14" s="452">
        <v>35093</v>
      </c>
      <c r="G14" s="451">
        <v>36259</v>
      </c>
      <c r="H14" s="451">
        <f t="shared" si="2"/>
        <v>71352</v>
      </c>
      <c r="I14" s="453">
        <f t="shared" si="3"/>
        <v>0.06807097208207202</v>
      </c>
      <c r="J14" s="452">
        <v>413571</v>
      </c>
      <c r="K14" s="451">
        <v>421120</v>
      </c>
      <c r="L14" s="451">
        <f t="shared" si="4"/>
        <v>834691</v>
      </c>
      <c r="M14" s="453">
        <f t="shared" si="5"/>
        <v>0.03461600413787429</v>
      </c>
      <c r="N14" s="451">
        <v>398564</v>
      </c>
      <c r="O14" s="451">
        <v>414878</v>
      </c>
      <c r="P14" s="451">
        <f t="shared" si="6"/>
        <v>813442</v>
      </c>
      <c r="Q14" s="522">
        <f t="shared" si="7"/>
        <v>0.026122329557608293</v>
      </c>
    </row>
    <row r="15" spans="1:17" s="516" customFormat="1" ht="18" customHeight="1">
      <c r="A15" s="523" t="s">
        <v>298</v>
      </c>
      <c r="B15" s="452">
        <v>31778</v>
      </c>
      <c r="C15" s="451">
        <v>31619</v>
      </c>
      <c r="D15" s="451">
        <f t="shared" si="0"/>
        <v>63397</v>
      </c>
      <c r="E15" s="453">
        <f t="shared" si="1"/>
        <v>0.02807868071789157</v>
      </c>
      <c r="F15" s="452">
        <v>25167</v>
      </c>
      <c r="G15" s="451">
        <v>24562</v>
      </c>
      <c r="H15" s="451">
        <f t="shared" si="2"/>
        <v>49729</v>
      </c>
      <c r="I15" s="453">
        <f t="shared" si="3"/>
        <v>0.274849685294295</v>
      </c>
      <c r="J15" s="452">
        <v>368800</v>
      </c>
      <c r="K15" s="451">
        <v>360013</v>
      </c>
      <c r="L15" s="451">
        <f t="shared" si="4"/>
        <v>728813</v>
      </c>
      <c r="M15" s="453">
        <f t="shared" si="5"/>
        <v>0.030225069904595323</v>
      </c>
      <c r="N15" s="451">
        <v>233891</v>
      </c>
      <c r="O15" s="451">
        <v>224889</v>
      </c>
      <c r="P15" s="451">
        <f t="shared" si="6"/>
        <v>458780</v>
      </c>
      <c r="Q15" s="522">
        <f t="shared" si="7"/>
        <v>0.5885893020619906</v>
      </c>
    </row>
    <row r="16" spans="1:17" s="516" customFormat="1" ht="18" customHeight="1">
      <c r="A16" s="523" t="s">
        <v>297</v>
      </c>
      <c r="B16" s="452">
        <v>31391</v>
      </c>
      <c r="C16" s="451">
        <v>30948</v>
      </c>
      <c r="D16" s="451">
        <f t="shared" si="0"/>
        <v>62339</v>
      </c>
      <c r="E16" s="453">
        <f t="shared" si="1"/>
        <v>0.027610090024333057</v>
      </c>
      <c r="F16" s="452">
        <v>20979</v>
      </c>
      <c r="G16" s="451">
        <v>20619</v>
      </c>
      <c r="H16" s="451">
        <f t="shared" si="2"/>
        <v>41598</v>
      </c>
      <c r="I16" s="453">
        <f t="shared" si="3"/>
        <v>0.498605702197221</v>
      </c>
      <c r="J16" s="452">
        <v>348934</v>
      </c>
      <c r="K16" s="451">
        <v>336377</v>
      </c>
      <c r="L16" s="451">
        <f t="shared" si="4"/>
        <v>685311</v>
      </c>
      <c r="M16" s="453">
        <f t="shared" si="5"/>
        <v>0.028420970648696066</v>
      </c>
      <c r="N16" s="451">
        <v>209204</v>
      </c>
      <c r="O16" s="451">
        <v>200923</v>
      </c>
      <c r="P16" s="451">
        <f t="shared" si="6"/>
        <v>410127</v>
      </c>
      <c r="Q16" s="522">
        <f t="shared" si="7"/>
        <v>0.670972649935264</v>
      </c>
    </row>
    <row r="17" spans="1:17" s="516" customFormat="1" ht="18" customHeight="1">
      <c r="A17" s="523" t="s">
        <v>296</v>
      </c>
      <c r="B17" s="452">
        <v>30503</v>
      </c>
      <c r="C17" s="451">
        <v>29301</v>
      </c>
      <c r="D17" s="451">
        <f t="shared" si="0"/>
        <v>59804</v>
      </c>
      <c r="E17" s="453">
        <f t="shared" si="1"/>
        <v>0.02648733254969143</v>
      </c>
      <c r="F17" s="452">
        <v>20164</v>
      </c>
      <c r="G17" s="451">
        <v>20469</v>
      </c>
      <c r="H17" s="451">
        <f t="shared" si="2"/>
        <v>40633</v>
      </c>
      <c r="I17" s="453">
        <f t="shared" si="3"/>
        <v>0.4718086284547043</v>
      </c>
      <c r="J17" s="452">
        <v>295621</v>
      </c>
      <c r="K17" s="451">
        <v>284201</v>
      </c>
      <c r="L17" s="451">
        <f t="shared" si="4"/>
        <v>579822</v>
      </c>
      <c r="M17" s="453">
        <f t="shared" si="5"/>
        <v>0.024046168883132258</v>
      </c>
      <c r="N17" s="451">
        <v>215322</v>
      </c>
      <c r="O17" s="451">
        <v>209635</v>
      </c>
      <c r="P17" s="451">
        <f t="shared" si="6"/>
        <v>424957</v>
      </c>
      <c r="Q17" s="522">
        <f t="shared" si="7"/>
        <v>0.3644251065401911</v>
      </c>
    </row>
    <row r="18" spans="1:17" s="516" customFormat="1" ht="18" customHeight="1">
      <c r="A18" s="523" t="s">
        <v>295</v>
      </c>
      <c r="B18" s="452">
        <v>27624</v>
      </c>
      <c r="C18" s="451">
        <v>28263</v>
      </c>
      <c r="D18" s="451">
        <f t="shared" si="0"/>
        <v>55887</v>
      </c>
      <c r="E18" s="453">
        <f t="shared" si="1"/>
        <v>0.02475248401786845</v>
      </c>
      <c r="F18" s="452">
        <v>27097</v>
      </c>
      <c r="G18" s="451">
        <v>27397</v>
      </c>
      <c r="H18" s="451">
        <f t="shared" si="2"/>
        <v>54494</v>
      </c>
      <c r="I18" s="453">
        <f t="shared" si="3"/>
        <v>0.025562447241898267</v>
      </c>
      <c r="J18" s="452">
        <v>319731</v>
      </c>
      <c r="K18" s="451">
        <v>320674</v>
      </c>
      <c r="L18" s="451">
        <f t="shared" si="4"/>
        <v>640405</v>
      </c>
      <c r="M18" s="453">
        <f t="shared" si="5"/>
        <v>0.026558645211120505</v>
      </c>
      <c r="N18" s="451">
        <v>312165</v>
      </c>
      <c r="O18" s="451">
        <v>312795</v>
      </c>
      <c r="P18" s="451">
        <f t="shared" si="6"/>
        <v>624960</v>
      </c>
      <c r="Q18" s="522">
        <f t="shared" si="7"/>
        <v>0.02471358166922677</v>
      </c>
    </row>
    <row r="19" spans="1:17" s="516" customFormat="1" ht="18" customHeight="1">
      <c r="A19" s="523" t="s">
        <v>294</v>
      </c>
      <c r="B19" s="452">
        <v>23124</v>
      </c>
      <c r="C19" s="451">
        <v>23105</v>
      </c>
      <c r="D19" s="451">
        <f t="shared" si="0"/>
        <v>46229</v>
      </c>
      <c r="E19" s="453">
        <f t="shared" si="1"/>
        <v>0.020474933055308762</v>
      </c>
      <c r="F19" s="452">
        <v>18607</v>
      </c>
      <c r="G19" s="451">
        <v>18040</v>
      </c>
      <c r="H19" s="451">
        <f t="shared" si="2"/>
        <v>36647</v>
      </c>
      <c r="I19" s="453">
        <f t="shared" si="3"/>
        <v>0.2614675143940841</v>
      </c>
      <c r="J19" s="452">
        <v>258038</v>
      </c>
      <c r="K19" s="451">
        <v>246685</v>
      </c>
      <c r="L19" s="451">
        <f t="shared" si="4"/>
        <v>504723</v>
      </c>
      <c r="M19" s="453">
        <f t="shared" si="5"/>
        <v>0.020931690238040576</v>
      </c>
      <c r="N19" s="451">
        <v>163897</v>
      </c>
      <c r="O19" s="451">
        <v>154902</v>
      </c>
      <c r="P19" s="451">
        <f t="shared" si="6"/>
        <v>318799</v>
      </c>
      <c r="Q19" s="522">
        <f t="shared" si="7"/>
        <v>0.5832013274822068</v>
      </c>
    </row>
    <row r="20" spans="1:17" s="516" customFormat="1" ht="18" customHeight="1">
      <c r="A20" s="523" t="s">
        <v>293</v>
      </c>
      <c r="B20" s="452">
        <v>11359</v>
      </c>
      <c r="C20" s="451">
        <v>11316</v>
      </c>
      <c r="D20" s="451">
        <f t="shared" si="0"/>
        <v>22675</v>
      </c>
      <c r="E20" s="453">
        <f t="shared" si="1"/>
        <v>0.010042810941814145</v>
      </c>
      <c r="F20" s="452">
        <v>5251</v>
      </c>
      <c r="G20" s="451">
        <v>5436</v>
      </c>
      <c r="H20" s="451">
        <f t="shared" si="2"/>
        <v>10687</v>
      </c>
      <c r="I20" s="453">
        <f t="shared" si="3"/>
        <v>1.121736689435763</v>
      </c>
      <c r="J20" s="452">
        <v>108195</v>
      </c>
      <c r="K20" s="451">
        <v>105774</v>
      </c>
      <c r="L20" s="451">
        <f t="shared" si="4"/>
        <v>213969</v>
      </c>
      <c r="M20" s="453">
        <f t="shared" si="5"/>
        <v>0.008873645204485041</v>
      </c>
      <c r="N20" s="451">
        <v>62066</v>
      </c>
      <c r="O20" s="451">
        <v>60021</v>
      </c>
      <c r="P20" s="451">
        <f t="shared" si="6"/>
        <v>122087</v>
      </c>
      <c r="Q20" s="522">
        <f t="shared" si="7"/>
        <v>0.7525944613267588</v>
      </c>
    </row>
    <row r="21" spans="1:17" s="516" customFormat="1" ht="18" customHeight="1">
      <c r="A21" s="523" t="s">
        <v>292</v>
      </c>
      <c r="B21" s="452">
        <v>10661</v>
      </c>
      <c r="C21" s="451">
        <v>9999</v>
      </c>
      <c r="D21" s="451">
        <f t="shared" si="0"/>
        <v>20660</v>
      </c>
      <c r="E21" s="453">
        <f t="shared" si="1"/>
        <v>0.009150362692740032</v>
      </c>
      <c r="F21" s="452">
        <v>9675</v>
      </c>
      <c r="G21" s="451">
        <v>9582</v>
      </c>
      <c r="H21" s="451">
        <f t="shared" si="2"/>
        <v>19257</v>
      </c>
      <c r="I21" s="453">
        <f t="shared" si="3"/>
        <v>0.07285662356545664</v>
      </c>
      <c r="J21" s="452">
        <v>113599</v>
      </c>
      <c r="K21" s="451">
        <v>110235</v>
      </c>
      <c r="L21" s="451">
        <f t="shared" si="4"/>
        <v>223834</v>
      </c>
      <c r="M21" s="453">
        <f t="shared" si="5"/>
        <v>0.009282762926875878</v>
      </c>
      <c r="N21" s="451">
        <v>92066</v>
      </c>
      <c r="O21" s="451">
        <v>97091</v>
      </c>
      <c r="P21" s="451">
        <f t="shared" si="6"/>
        <v>189157</v>
      </c>
      <c r="Q21" s="522">
        <f t="shared" si="7"/>
        <v>0.1833239055387852</v>
      </c>
    </row>
    <row r="22" spans="1:17" s="516" customFormat="1" ht="18" customHeight="1">
      <c r="A22" s="523" t="s">
        <v>291</v>
      </c>
      <c r="B22" s="452">
        <v>10156</v>
      </c>
      <c r="C22" s="451">
        <v>10348</v>
      </c>
      <c r="D22" s="451">
        <f t="shared" si="0"/>
        <v>20504</v>
      </c>
      <c r="E22" s="453">
        <f t="shared" si="1"/>
        <v>0.009081269925069779</v>
      </c>
      <c r="F22" s="452">
        <v>7121</v>
      </c>
      <c r="G22" s="451">
        <v>6741</v>
      </c>
      <c r="H22" s="451">
        <f t="shared" si="2"/>
        <v>13862</v>
      </c>
      <c r="I22" s="453">
        <f t="shared" si="3"/>
        <v>0.4791516375703362</v>
      </c>
      <c r="J22" s="452">
        <v>95904</v>
      </c>
      <c r="K22" s="451">
        <v>94729</v>
      </c>
      <c r="L22" s="451">
        <f t="shared" si="4"/>
        <v>190633</v>
      </c>
      <c r="M22" s="453">
        <f t="shared" si="5"/>
        <v>0.007905863028133033</v>
      </c>
      <c r="N22" s="451">
        <v>68470</v>
      </c>
      <c r="O22" s="451">
        <v>65940</v>
      </c>
      <c r="P22" s="451">
        <f t="shared" si="6"/>
        <v>134410</v>
      </c>
      <c r="Q22" s="522">
        <f t="shared" si="7"/>
        <v>0.41829476973439483</v>
      </c>
    </row>
    <row r="23" spans="1:17" s="516" customFormat="1" ht="18" customHeight="1">
      <c r="A23" s="523" t="s">
        <v>290</v>
      </c>
      <c r="B23" s="452">
        <v>9455</v>
      </c>
      <c r="C23" s="451">
        <v>9297</v>
      </c>
      <c r="D23" s="451">
        <f t="shared" si="0"/>
        <v>18752</v>
      </c>
      <c r="E23" s="453">
        <f t="shared" si="1"/>
        <v>0.008305304995850004</v>
      </c>
      <c r="F23" s="452">
        <v>8368</v>
      </c>
      <c r="G23" s="451">
        <v>7905</v>
      </c>
      <c r="H23" s="451">
        <f t="shared" si="2"/>
        <v>16273</v>
      </c>
      <c r="I23" s="453">
        <f t="shared" si="3"/>
        <v>0.15233822896822957</v>
      </c>
      <c r="J23" s="452">
        <v>105773</v>
      </c>
      <c r="K23" s="451">
        <v>98874</v>
      </c>
      <c r="L23" s="451">
        <f t="shared" si="4"/>
        <v>204647</v>
      </c>
      <c r="M23" s="453">
        <f t="shared" si="5"/>
        <v>0.008487046582272433</v>
      </c>
      <c r="N23" s="451">
        <v>91068</v>
      </c>
      <c r="O23" s="451">
        <v>81259</v>
      </c>
      <c r="P23" s="451">
        <f t="shared" si="6"/>
        <v>172327</v>
      </c>
      <c r="Q23" s="522">
        <f t="shared" si="7"/>
        <v>0.1875504128778427</v>
      </c>
    </row>
    <row r="24" spans="1:17" s="516" customFormat="1" ht="18" customHeight="1">
      <c r="A24" s="523" t="s">
        <v>289</v>
      </c>
      <c r="B24" s="452">
        <v>9593</v>
      </c>
      <c r="C24" s="451">
        <v>8773</v>
      </c>
      <c r="D24" s="451">
        <f t="shared" si="0"/>
        <v>18366</v>
      </c>
      <c r="E24" s="453">
        <f t="shared" si="1"/>
        <v>0.008134344686101812</v>
      </c>
      <c r="F24" s="452">
        <v>9115</v>
      </c>
      <c r="G24" s="451">
        <v>8668</v>
      </c>
      <c r="H24" s="451">
        <f t="shared" si="2"/>
        <v>17783</v>
      </c>
      <c r="I24" s="453">
        <f t="shared" si="3"/>
        <v>0.0327841196648484</v>
      </c>
      <c r="J24" s="452">
        <v>105817</v>
      </c>
      <c r="K24" s="451">
        <v>96942</v>
      </c>
      <c r="L24" s="451">
        <f t="shared" si="4"/>
        <v>202759</v>
      </c>
      <c r="M24" s="453">
        <f t="shared" si="5"/>
        <v>0.008408748127140766</v>
      </c>
      <c r="N24" s="451">
        <v>98273</v>
      </c>
      <c r="O24" s="451">
        <v>92575</v>
      </c>
      <c r="P24" s="451">
        <f t="shared" si="6"/>
        <v>190848</v>
      </c>
      <c r="Q24" s="522">
        <f t="shared" si="7"/>
        <v>0.06241092387659286</v>
      </c>
    </row>
    <row r="25" spans="1:17" s="516" customFormat="1" ht="18" customHeight="1">
      <c r="A25" s="523" t="s">
        <v>288</v>
      </c>
      <c r="B25" s="452">
        <v>7356</v>
      </c>
      <c r="C25" s="451">
        <v>7804</v>
      </c>
      <c r="D25" s="451">
        <f t="shared" si="0"/>
        <v>15160</v>
      </c>
      <c r="E25" s="453">
        <f t="shared" si="1"/>
        <v>0.006714399730006723</v>
      </c>
      <c r="F25" s="452">
        <v>8046</v>
      </c>
      <c r="G25" s="451">
        <v>8210</v>
      </c>
      <c r="H25" s="451">
        <f t="shared" si="2"/>
        <v>16256</v>
      </c>
      <c r="I25" s="453">
        <f t="shared" si="3"/>
        <v>-0.06742125984251968</v>
      </c>
      <c r="J25" s="452">
        <v>96809</v>
      </c>
      <c r="K25" s="451">
        <v>89589</v>
      </c>
      <c r="L25" s="451">
        <f t="shared" si="4"/>
        <v>186398</v>
      </c>
      <c r="M25" s="453">
        <f t="shared" si="5"/>
        <v>0.007730230635398599</v>
      </c>
      <c r="N25" s="451">
        <v>84012</v>
      </c>
      <c r="O25" s="451">
        <v>78441</v>
      </c>
      <c r="P25" s="451">
        <f t="shared" si="6"/>
        <v>162453</v>
      </c>
      <c r="Q25" s="522">
        <f t="shared" si="7"/>
        <v>0.14739647775048792</v>
      </c>
    </row>
    <row r="26" spans="1:17" s="516" customFormat="1" ht="18" customHeight="1">
      <c r="A26" s="523" t="s">
        <v>287</v>
      </c>
      <c r="B26" s="452">
        <v>6799</v>
      </c>
      <c r="C26" s="451">
        <v>7988</v>
      </c>
      <c r="D26" s="451">
        <f t="shared" si="0"/>
        <v>14787</v>
      </c>
      <c r="E26" s="453">
        <f t="shared" si="1"/>
        <v>0.0065491971508977185</v>
      </c>
      <c r="F26" s="452">
        <v>9327</v>
      </c>
      <c r="G26" s="451">
        <v>9388</v>
      </c>
      <c r="H26" s="451">
        <f t="shared" si="2"/>
        <v>18715</v>
      </c>
      <c r="I26" s="453">
        <f t="shared" si="3"/>
        <v>-0.20988511888859207</v>
      </c>
      <c r="J26" s="452">
        <v>98629</v>
      </c>
      <c r="K26" s="451">
        <v>103452</v>
      </c>
      <c r="L26" s="451">
        <f t="shared" si="4"/>
        <v>202081</v>
      </c>
      <c r="M26" s="453">
        <f t="shared" si="5"/>
        <v>0.008380630355647508</v>
      </c>
      <c r="N26" s="451">
        <v>97026</v>
      </c>
      <c r="O26" s="451">
        <v>94759</v>
      </c>
      <c r="P26" s="451">
        <f t="shared" si="6"/>
        <v>191785</v>
      </c>
      <c r="Q26" s="522">
        <f t="shared" si="7"/>
        <v>0.05368511614568394</v>
      </c>
    </row>
    <row r="27" spans="1:17" s="516" customFormat="1" ht="18" customHeight="1">
      <c r="A27" s="523" t="s">
        <v>286</v>
      </c>
      <c r="B27" s="452">
        <v>7239</v>
      </c>
      <c r="C27" s="451">
        <v>7283</v>
      </c>
      <c r="D27" s="451">
        <f t="shared" si="0"/>
        <v>14522</v>
      </c>
      <c r="E27" s="453">
        <f t="shared" si="1"/>
        <v>0.0064318280263296595</v>
      </c>
      <c r="F27" s="452">
        <v>6682</v>
      </c>
      <c r="G27" s="451">
        <v>5759</v>
      </c>
      <c r="H27" s="451">
        <f t="shared" si="2"/>
        <v>12441</v>
      </c>
      <c r="I27" s="453">
        <f t="shared" si="3"/>
        <v>0.1672695120970984</v>
      </c>
      <c r="J27" s="452">
        <v>77817</v>
      </c>
      <c r="K27" s="451">
        <v>69768</v>
      </c>
      <c r="L27" s="451">
        <f t="shared" si="4"/>
        <v>147585</v>
      </c>
      <c r="M27" s="453">
        <f t="shared" si="5"/>
        <v>0.006120591896508021</v>
      </c>
      <c r="N27" s="451">
        <v>65153</v>
      </c>
      <c r="O27" s="451">
        <v>55653</v>
      </c>
      <c r="P27" s="451">
        <f t="shared" si="6"/>
        <v>120806</v>
      </c>
      <c r="Q27" s="522">
        <f t="shared" si="7"/>
        <v>0.22166945350396494</v>
      </c>
    </row>
    <row r="28" spans="1:17" s="516" customFormat="1" ht="18" customHeight="1">
      <c r="A28" s="523" t="s">
        <v>285</v>
      </c>
      <c r="B28" s="452">
        <v>6656</v>
      </c>
      <c r="C28" s="451">
        <v>6497</v>
      </c>
      <c r="D28" s="451">
        <f t="shared" si="0"/>
        <v>13153</v>
      </c>
      <c r="E28" s="453">
        <f t="shared" si="1"/>
        <v>0.005825494699787496</v>
      </c>
      <c r="F28" s="452">
        <v>5818</v>
      </c>
      <c r="G28" s="451">
        <v>5819</v>
      </c>
      <c r="H28" s="451">
        <f t="shared" si="2"/>
        <v>11637</v>
      </c>
      <c r="I28" s="453">
        <f t="shared" si="3"/>
        <v>0.1302741256337545</v>
      </c>
      <c r="J28" s="452">
        <v>64776</v>
      </c>
      <c r="K28" s="451">
        <v>63869</v>
      </c>
      <c r="L28" s="451">
        <f t="shared" si="4"/>
        <v>128645</v>
      </c>
      <c r="M28" s="453">
        <f t="shared" si="5"/>
        <v>0.005335119046829112</v>
      </c>
      <c r="N28" s="451">
        <v>54694</v>
      </c>
      <c r="O28" s="451">
        <v>55038</v>
      </c>
      <c r="P28" s="451">
        <f t="shared" si="6"/>
        <v>109732</v>
      </c>
      <c r="Q28" s="522">
        <f t="shared" si="7"/>
        <v>0.17235628622461996</v>
      </c>
    </row>
    <row r="29" spans="1:17" s="516" customFormat="1" ht="18" customHeight="1">
      <c r="A29" s="523" t="s">
        <v>284</v>
      </c>
      <c r="B29" s="452">
        <v>6073</v>
      </c>
      <c r="C29" s="451">
        <v>6129</v>
      </c>
      <c r="D29" s="451">
        <f t="shared" si="0"/>
        <v>12202</v>
      </c>
      <c r="E29" s="453">
        <f t="shared" si="1"/>
        <v>0.005404294558413063</v>
      </c>
      <c r="F29" s="452">
        <v>6913</v>
      </c>
      <c r="G29" s="451">
        <v>6777</v>
      </c>
      <c r="H29" s="451">
        <f t="shared" si="2"/>
        <v>13690</v>
      </c>
      <c r="I29" s="453">
        <f t="shared" si="3"/>
        <v>-0.10869247626004386</v>
      </c>
      <c r="J29" s="452">
        <v>70024</v>
      </c>
      <c r="K29" s="451">
        <v>70587</v>
      </c>
      <c r="L29" s="451">
        <f t="shared" si="4"/>
        <v>140611</v>
      </c>
      <c r="M29" s="453">
        <f t="shared" si="5"/>
        <v>0.00583136868353755</v>
      </c>
      <c r="N29" s="451">
        <v>52743</v>
      </c>
      <c r="O29" s="451">
        <v>52922</v>
      </c>
      <c r="P29" s="451">
        <f t="shared" si="6"/>
        <v>105665</v>
      </c>
      <c r="Q29" s="522">
        <f t="shared" si="7"/>
        <v>0.33072445937633077</v>
      </c>
    </row>
    <row r="30" spans="1:17" s="516" customFormat="1" ht="18" customHeight="1">
      <c r="A30" s="523" t="s">
        <v>283</v>
      </c>
      <c r="B30" s="452">
        <v>5460</v>
      </c>
      <c r="C30" s="451">
        <v>5256</v>
      </c>
      <c r="D30" s="451">
        <f t="shared" si="0"/>
        <v>10716</v>
      </c>
      <c r="E30" s="453">
        <f t="shared" si="1"/>
        <v>0.004746141656118209</v>
      </c>
      <c r="F30" s="452">
        <v>6539</v>
      </c>
      <c r="G30" s="451">
        <v>6225</v>
      </c>
      <c r="H30" s="451">
        <f t="shared" si="2"/>
        <v>12764</v>
      </c>
      <c r="I30" s="453">
        <f t="shared" si="3"/>
        <v>-0.16045126919460984</v>
      </c>
      <c r="J30" s="452">
        <v>71210</v>
      </c>
      <c r="K30" s="451">
        <v>66260</v>
      </c>
      <c r="L30" s="451">
        <f t="shared" si="4"/>
        <v>137470</v>
      </c>
      <c r="M30" s="453">
        <f t="shared" si="5"/>
        <v>0.005701106264274538</v>
      </c>
      <c r="N30" s="451">
        <v>67065</v>
      </c>
      <c r="O30" s="451">
        <v>63431</v>
      </c>
      <c r="P30" s="451">
        <f t="shared" si="6"/>
        <v>130496</v>
      </c>
      <c r="Q30" s="522">
        <f t="shared" si="7"/>
        <v>0.053442251103482</v>
      </c>
    </row>
    <row r="31" spans="1:17" s="516" customFormat="1" ht="18" customHeight="1">
      <c r="A31" s="523" t="s">
        <v>282</v>
      </c>
      <c r="B31" s="452">
        <v>3905</v>
      </c>
      <c r="C31" s="451">
        <v>4344</v>
      </c>
      <c r="D31" s="451">
        <f t="shared" si="0"/>
        <v>8249</v>
      </c>
      <c r="E31" s="453">
        <f t="shared" si="1"/>
        <v>0.0036535015417431043</v>
      </c>
      <c r="F31" s="452">
        <v>3632</v>
      </c>
      <c r="G31" s="451">
        <v>3604</v>
      </c>
      <c r="H31" s="451">
        <f t="shared" si="2"/>
        <v>7236</v>
      </c>
      <c r="I31" s="453">
        <f t="shared" si="3"/>
        <v>0.13999447208402427</v>
      </c>
      <c r="J31" s="452">
        <v>39098</v>
      </c>
      <c r="K31" s="451">
        <v>39671</v>
      </c>
      <c r="L31" s="451">
        <f t="shared" si="4"/>
        <v>78769</v>
      </c>
      <c r="M31" s="453">
        <f t="shared" si="5"/>
        <v>0.003266679561581735</v>
      </c>
      <c r="N31" s="451">
        <v>38290</v>
      </c>
      <c r="O31" s="451">
        <v>37214</v>
      </c>
      <c r="P31" s="451">
        <f t="shared" si="6"/>
        <v>75504</v>
      </c>
      <c r="Q31" s="522">
        <f t="shared" si="7"/>
        <v>0.04324274210637857</v>
      </c>
    </row>
    <row r="32" spans="1:17" s="516" customFormat="1" ht="18" customHeight="1">
      <c r="A32" s="523" t="s">
        <v>281</v>
      </c>
      <c r="B32" s="452">
        <v>3014</v>
      </c>
      <c r="C32" s="451">
        <v>2777</v>
      </c>
      <c r="D32" s="451">
        <f t="shared" si="0"/>
        <v>5791</v>
      </c>
      <c r="E32" s="453">
        <f t="shared" si="1"/>
        <v>0.002564847548579745</v>
      </c>
      <c r="F32" s="452">
        <v>4279</v>
      </c>
      <c r="G32" s="451">
        <v>4063</v>
      </c>
      <c r="H32" s="451">
        <f t="shared" si="2"/>
        <v>8342</v>
      </c>
      <c r="I32" s="453">
        <f t="shared" si="3"/>
        <v>-0.30580196595540643</v>
      </c>
      <c r="J32" s="452">
        <v>42578</v>
      </c>
      <c r="K32" s="451">
        <v>39458</v>
      </c>
      <c r="L32" s="451">
        <f t="shared" si="4"/>
        <v>82036</v>
      </c>
      <c r="M32" s="453">
        <f t="shared" si="5"/>
        <v>0.003402167407405441</v>
      </c>
      <c r="N32" s="451">
        <v>44422</v>
      </c>
      <c r="O32" s="451">
        <v>42150</v>
      </c>
      <c r="P32" s="451">
        <f t="shared" si="6"/>
        <v>86572</v>
      </c>
      <c r="Q32" s="522">
        <f t="shared" si="7"/>
        <v>-0.05239569375779696</v>
      </c>
    </row>
    <row r="33" spans="1:17" s="516" customFormat="1" ht="18" customHeight="1">
      <c r="A33" s="523" t="s">
        <v>280</v>
      </c>
      <c r="B33" s="452">
        <v>2520</v>
      </c>
      <c r="C33" s="451">
        <v>2421</v>
      </c>
      <c r="D33" s="451">
        <f t="shared" si="0"/>
        <v>4941</v>
      </c>
      <c r="E33" s="453">
        <f t="shared" si="1"/>
        <v>0.0021883805452482335</v>
      </c>
      <c r="F33" s="452">
        <v>2440</v>
      </c>
      <c r="G33" s="451">
        <v>2285</v>
      </c>
      <c r="H33" s="451">
        <f t="shared" si="2"/>
        <v>4725</v>
      </c>
      <c r="I33" s="453">
        <f t="shared" si="3"/>
        <v>0.04571428571428582</v>
      </c>
      <c r="J33" s="452">
        <v>28724</v>
      </c>
      <c r="K33" s="451">
        <v>26613</v>
      </c>
      <c r="L33" s="451">
        <f t="shared" si="4"/>
        <v>55337</v>
      </c>
      <c r="M33" s="453">
        <f t="shared" si="5"/>
        <v>0.00229491610785015</v>
      </c>
      <c r="N33" s="451">
        <v>25211</v>
      </c>
      <c r="O33" s="451">
        <v>23795</v>
      </c>
      <c r="P33" s="451">
        <f t="shared" si="6"/>
        <v>49006</v>
      </c>
      <c r="Q33" s="522">
        <f t="shared" si="7"/>
        <v>0.1291882626617149</v>
      </c>
    </row>
    <row r="34" spans="1:17" s="516" customFormat="1" ht="18" customHeight="1">
      <c r="A34" s="523" t="s">
        <v>279</v>
      </c>
      <c r="B34" s="452">
        <v>2239</v>
      </c>
      <c r="C34" s="451">
        <v>2239</v>
      </c>
      <c r="D34" s="451">
        <f t="shared" si="0"/>
        <v>4478</v>
      </c>
      <c r="E34" s="453">
        <f t="shared" si="1"/>
        <v>0.001983316754021775</v>
      </c>
      <c r="F34" s="452">
        <v>2044</v>
      </c>
      <c r="G34" s="451">
        <v>2046</v>
      </c>
      <c r="H34" s="451">
        <f t="shared" si="2"/>
        <v>4090</v>
      </c>
      <c r="I34" s="453">
        <f t="shared" si="3"/>
        <v>0.09486552567237161</v>
      </c>
      <c r="J34" s="452">
        <v>25167</v>
      </c>
      <c r="K34" s="451">
        <v>24812</v>
      </c>
      <c r="L34" s="451">
        <f t="shared" si="4"/>
        <v>49979</v>
      </c>
      <c r="M34" s="453">
        <f t="shared" si="5"/>
        <v>0.002072711064102547</v>
      </c>
      <c r="N34" s="451">
        <v>19288</v>
      </c>
      <c r="O34" s="451">
        <v>18621</v>
      </c>
      <c r="P34" s="451">
        <f t="shared" si="6"/>
        <v>37909</v>
      </c>
      <c r="Q34" s="522">
        <f t="shared" si="7"/>
        <v>0.3183940489065922</v>
      </c>
    </row>
    <row r="35" spans="1:17" s="516" customFormat="1" ht="18" customHeight="1">
      <c r="A35" s="523" t="s">
        <v>278</v>
      </c>
      <c r="B35" s="452">
        <v>2179</v>
      </c>
      <c r="C35" s="451">
        <v>2201</v>
      </c>
      <c r="D35" s="451">
        <f t="shared" si="0"/>
        <v>4380</v>
      </c>
      <c r="E35" s="453">
        <f t="shared" si="1"/>
        <v>0.001939912323049436</v>
      </c>
      <c r="F35" s="452">
        <v>2023</v>
      </c>
      <c r="G35" s="451">
        <v>3938</v>
      </c>
      <c r="H35" s="451">
        <f t="shared" si="2"/>
        <v>5961</v>
      </c>
      <c r="I35" s="453">
        <f t="shared" si="3"/>
        <v>-0.26522395571212887</v>
      </c>
      <c r="J35" s="452">
        <v>24745</v>
      </c>
      <c r="K35" s="451">
        <v>33671</v>
      </c>
      <c r="L35" s="451">
        <f t="shared" si="4"/>
        <v>58416</v>
      </c>
      <c r="M35" s="453">
        <f t="shared" si="5"/>
        <v>0.002422607285472186</v>
      </c>
      <c r="N35" s="451">
        <v>21520</v>
      </c>
      <c r="O35" s="451">
        <v>40589</v>
      </c>
      <c r="P35" s="451">
        <f t="shared" si="6"/>
        <v>62109</v>
      </c>
      <c r="Q35" s="522">
        <f t="shared" si="7"/>
        <v>-0.05945998164517219</v>
      </c>
    </row>
    <row r="36" spans="1:17" s="516" customFormat="1" ht="18" customHeight="1">
      <c r="A36" s="523" t="s">
        <v>277</v>
      </c>
      <c r="B36" s="452">
        <v>2060</v>
      </c>
      <c r="C36" s="451">
        <v>1983</v>
      </c>
      <c r="D36" s="451">
        <f t="shared" si="0"/>
        <v>4043</v>
      </c>
      <c r="E36" s="453">
        <f t="shared" si="1"/>
        <v>0.001790654228787413</v>
      </c>
      <c r="F36" s="452">
        <v>2239</v>
      </c>
      <c r="G36" s="451">
        <v>2275</v>
      </c>
      <c r="H36" s="451">
        <f t="shared" si="2"/>
        <v>4514</v>
      </c>
      <c r="I36" s="453">
        <f t="shared" si="3"/>
        <v>-0.10434204696499783</v>
      </c>
      <c r="J36" s="452">
        <v>23226</v>
      </c>
      <c r="K36" s="451">
        <v>22638</v>
      </c>
      <c r="L36" s="451">
        <f t="shared" si="4"/>
        <v>45864</v>
      </c>
      <c r="M36" s="453">
        <f t="shared" si="5"/>
        <v>0.0019020552680925832</v>
      </c>
      <c r="N36" s="451">
        <v>23375</v>
      </c>
      <c r="O36" s="451">
        <v>23796</v>
      </c>
      <c r="P36" s="451">
        <f t="shared" si="6"/>
        <v>47171</v>
      </c>
      <c r="Q36" s="522">
        <f t="shared" si="7"/>
        <v>-0.027707701765915527</v>
      </c>
    </row>
    <row r="37" spans="1:17" s="516" customFormat="1" ht="18" customHeight="1">
      <c r="A37" s="523" t="s">
        <v>276</v>
      </c>
      <c r="B37" s="452">
        <v>1942</v>
      </c>
      <c r="C37" s="451">
        <v>1665</v>
      </c>
      <c r="D37" s="451">
        <f t="shared" si="0"/>
        <v>3607</v>
      </c>
      <c r="E37" s="453">
        <f t="shared" si="1"/>
        <v>0.0015975488011961906</v>
      </c>
      <c r="F37" s="452">
        <v>1758</v>
      </c>
      <c r="G37" s="451">
        <v>1539</v>
      </c>
      <c r="H37" s="451">
        <f t="shared" si="2"/>
        <v>3297</v>
      </c>
      <c r="I37" s="453">
        <f t="shared" si="3"/>
        <v>0.09402487109493474</v>
      </c>
      <c r="J37" s="452">
        <v>21832</v>
      </c>
      <c r="K37" s="451">
        <v>18956</v>
      </c>
      <c r="L37" s="451">
        <f t="shared" si="4"/>
        <v>40788</v>
      </c>
      <c r="M37" s="453">
        <f t="shared" si="5"/>
        <v>0.0016915452266474857</v>
      </c>
      <c r="N37" s="451">
        <v>18684</v>
      </c>
      <c r="O37" s="451">
        <v>16013</v>
      </c>
      <c r="P37" s="451">
        <f t="shared" si="6"/>
        <v>34697</v>
      </c>
      <c r="Q37" s="522">
        <f t="shared" si="7"/>
        <v>0.1755483182984119</v>
      </c>
    </row>
    <row r="38" spans="1:17" s="516" customFormat="1" ht="18" customHeight="1">
      <c r="A38" s="523" t="s">
        <v>275</v>
      </c>
      <c r="B38" s="452">
        <v>1661</v>
      </c>
      <c r="C38" s="451">
        <v>1604</v>
      </c>
      <c r="D38" s="451">
        <f t="shared" si="0"/>
        <v>3265</v>
      </c>
      <c r="E38" s="453">
        <f t="shared" si="1"/>
        <v>0.001446076195149865</v>
      </c>
      <c r="F38" s="452">
        <v>1919</v>
      </c>
      <c r="G38" s="451">
        <v>2427</v>
      </c>
      <c r="H38" s="451">
        <f t="shared" si="2"/>
        <v>4346</v>
      </c>
      <c r="I38" s="453">
        <f t="shared" si="3"/>
        <v>-0.24873446847676028</v>
      </c>
      <c r="J38" s="452">
        <v>20113</v>
      </c>
      <c r="K38" s="451">
        <v>22122</v>
      </c>
      <c r="L38" s="451">
        <f t="shared" si="4"/>
        <v>42235</v>
      </c>
      <c r="M38" s="453">
        <f t="shared" si="5"/>
        <v>0.0017515546888167246</v>
      </c>
      <c r="N38" s="451">
        <v>18646</v>
      </c>
      <c r="O38" s="451">
        <v>23987</v>
      </c>
      <c r="P38" s="451">
        <f t="shared" si="6"/>
        <v>42633</v>
      </c>
      <c r="Q38" s="522">
        <f t="shared" si="7"/>
        <v>-0.0093354912860929</v>
      </c>
    </row>
    <row r="39" spans="1:17" s="516" customFormat="1" ht="18" customHeight="1">
      <c r="A39" s="523" t="s">
        <v>274</v>
      </c>
      <c r="B39" s="452">
        <v>1370</v>
      </c>
      <c r="C39" s="451">
        <v>1339</v>
      </c>
      <c r="D39" s="451">
        <f t="shared" si="0"/>
        <v>2709</v>
      </c>
      <c r="E39" s="453">
        <f t="shared" si="1"/>
        <v>0.0011998224847353702</v>
      </c>
      <c r="F39" s="452">
        <v>1228</v>
      </c>
      <c r="G39" s="451">
        <v>1196</v>
      </c>
      <c r="H39" s="451">
        <f t="shared" si="2"/>
        <v>2424</v>
      </c>
      <c r="I39" s="453">
        <f t="shared" si="3"/>
        <v>0.11757425742574257</v>
      </c>
      <c r="J39" s="452">
        <v>13682</v>
      </c>
      <c r="K39" s="451">
        <v>13007</v>
      </c>
      <c r="L39" s="451">
        <f t="shared" si="4"/>
        <v>26689</v>
      </c>
      <c r="M39" s="453">
        <f t="shared" si="5"/>
        <v>0.0011068365831615854</v>
      </c>
      <c r="N39" s="451">
        <v>13128</v>
      </c>
      <c r="O39" s="451">
        <v>12604</v>
      </c>
      <c r="P39" s="451">
        <f t="shared" si="6"/>
        <v>25732</v>
      </c>
      <c r="Q39" s="522">
        <f t="shared" si="7"/>
        <v>0.03719104616819524</v>
      </c>
    </row>
    <row r="40" spans="1:17" s="516" customFormat="1" ht="18" customHeight="1">
      <c r="A40" s="523" t="s">
        <v>273</v>
      </c>
      <c r="B40" s="452">
        <v>992</v>
      </c>
      <c r="C40" s="451">
        <v>965</v>
      </c>
      <c r="D40" s="451">
        <f t="shared" si="0"/>
        <v>1957</v>
      </c>
      <c r="E40" s="453">
        <f t="shared" si="1"/>
        <v>0.0008667599123761977</v>
      </c>
      <c r="F40" s="452">
        <v>1197</v>
      </c>
      <c r="G40" s="451">
        <v>957</v>
      </c>
      <c r="H40" s="451">
        <f t="shared" si="2"/>
        <v>2154</v>
      </c>
      <c r="I40" s="453">
        <f t="shared" si="3"/>
        <v>-0.09145775301764159</v>
      </c>
      <c r="J40" s="452">
        <v>10686</v>
      </c>
      <c r="K40" s="451">
        <v>9214</v>
      </c>
      <c r="L40" s="451">
        <f t="shared" si="4"/>
        <v>19900</v>
      </c>
      <c r="M40" s="453">
        <f t="shared" si="5"/>
        <v>0.0008252856234746731</v>
      </c>
      <c r="N40" s="451">
        <v>11853</v>
      </c>
      <c r="O40" s="451">
        <v>8886</v>
      </c>
      <c r="P40" s="451">
        <f t="shared" si="6"/>
        <v>20739</v>
      </c>
      <c r="Q40" s="522">
        <f t="shared" si="7"/>
        <v>-0.04045518105983892</v>
      </c>
    </row>
    <row r="41" spans="1:17" s="516" customFormat="1" ht="18" customHeight="1">
      <c r="A41" s="523" t="s">
        <v>272</v>
      </c>
      <c r="B41" s="452">
        <v>935</v>
      </c>
      <c r="C41" s="451">
        <v>719</v>
      </c>
      <c r="D41" s="451">
        <f t="shared" si="0"/>
        <v>1654</v>
      </c>
      <c r="E41" s="453">
        <f t="shared" si="1"/>
        <v>0.0007325604982474353</v>
      </c>
      <c r="F41" s="452">
        <v>980</v>
      </c>
      <c r="G41" s="451">
        <v>629</v>
      </c>
      <c r="H41" s="451">
        <f t="shared" si="2"/>
        <v>1609</v>
      </c>
      <c r="I41" s="453">
        <f t="shared" si="3"/>
        <v>0.027967681789931698</v>
      </c>
      <c r="J41" s="452">
        <v>9507</v>
      </c>
      <c r="K41" s="451">
        <v>6553</v>
      </c>
      <c r="L41" s="451">
        <f t="shared" si="4"/>
        <v>16060</v>
      </c>
      <c r="M41" s="453">
        <f t="shared" si="5"/>
        <v>0.0006660345282916207</v>
      </c>
      <c r="N41" s="451">
        <v>9182</v>
      </c>
      <c r="O41" s="451">
        <v>6419</v>
      </c>
      <c r="P41" s="451">
        <f t="shared" si="6"/>
        <v>15601</v>
      </c>
      <c r="Q41" s="522">
        <f t="shared" si="7"/>
        <v>0.02942119094929807</v>
      </c>
    </row>
    <row r="42" spans="1:17" s="516" customFormat="1" ht="18" customHeight="1">
      <c r="A42" s="523" t="s">
        <v>271</v>
      </c>
      <c r="B42" s="452">
        <v>667</v>
      </c>
      <c r="C42" s="451">
        <v>707</v>
      </c>
      <c r="D42" s="451">
        <f t="shared" si="0"/>
        <v>1374</v>
      </c>
      <c r="E42" s="453">
        <f t="shared" si="1"/>
        <v>0.0006085478383264669</v>
      </c>
      <c r="F42" s="452">
        <v>591</v>
      </c>
      <c r="G42" s="451">
        <v>631</v>
      </c>
      <c r="H42" s="451">
        <f t="shared" si="2"/>
        <v>1222</v>
      </c>
      <c r="I42" s="453">
        <f t="shared" si="3"/>
        <v>0.12438625204582654</v>
      </c>
      <c r="J42" s="452">
        <v>8219</v>
      </c>
      <c r="K42" s="451">
        <v>8263</v>
      </c>
      <c r="L42" s="451">
        <f t="shared" si="4"/>
        <v>16482</v>
      </c>
      <c r="M42" s="453">
        <f t="shared" si="5"/>
        <v>0.0006835355601060081</v>
      </c>
      <c r="N42" s="451">
        <v>9606</v>
      </c>
      <c r="O42" s="451">
        <v>9561</v>
      </c>
      <c r="P42" s="451">
        <f t="shared" si="6"/>
        <v>19167</v>
      </c>
      <c r="Q42" s="522">
        <f t="shared" si="7"/>
        <v>-0.1400845202692127</v>
      </c>
    </row>
    <row r="43" spans="1:17" s="516" customFormat="1" ht="18" customHeight="1" thickBot="1">
      <c r="A43" s="521" t="s">
        <v>224</v>
      </c>
      <c r="B43" s="519">
        <v>5311</v>
      </c>
      <c r="C43" s="518">
        <v>5556</v>
      </c>
      <c r="D43" s="518">
        <f t="shared" si="0"/>
        <v>10867</v>
      </c>
      <c r="E43" s="520">
        <f t="shared" si="1"/>
        <v>0.00481301991200416</v>
      </c>
      <c r="F43" s="519">
        <v>7793</v>
      </c>
      <c r="G43" s="518">
        <v>6489</v>
      </c>
      <c r="H43" s="518">
        <f t="shared" si="2"/>
        <v>14282</v>
      </c>
      <c r="I43" s="520">
        <f t="shared" si="3"/>
        <v>-0.2391121691639826</v>
      </c>
      <c r="J43" s="519">
        <v>72724</v>
      </c>
      <c r="K43" s="518">
        <v>65273</v>
      </c>
      <c r="L43" s="518">
        <f t="shared" si="4"/>
        <v>137997</v>
      </c>
      <c r="M43" s="520">
        <f t="shared" si="5"/>
        <v>0.005722961818222837</v>
      </c>
      <c r="N43" s="519">
        <v>80985</v>
      </c>
      <c r="O43" s="518">
        <v>65427</v>
      </c>
      <c r="P43" s="518">
        <f t="shared" si="6"/>
        <v>146412</v>
      </c>
      <c r="Q43" s="517">
        <f t="shared" si="7"/>
        <v>-0.057474797147774814</v>
      </c>
    </row>
    <row r="44" ht="15" thickTop="1">
      <c r="A44" s="178" t="s">
        <v>270</v>
      </c>
    </row>
    <row r="45" spans="1:5" ht="14.25">
      <c r="A45" s="515" t="s">
        <v>269</v>
      </c>
      <c r="B45" s="514"/>
      <c r="C45" s="514"/>
      <c r="D45" s="514"/>
      <c r="E45" s="514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44:Q65536 I44:I65536 Q3:Q6 I3:I6">
    <cfRule type="cellIs" priority="5" dxfId="83" operator="lessThan" stopIfTrue="1">
      <formula>0</formula>
    </cfRule>
  </conditionalFormatting>
  <conditionalFormatting sqref="I7:I42 Q7:Q42">
    <cfRule type="cellIs" priority="6" dxfId="83" operator="lessThan" stopIfTrue="1">
      <formula>0</formula>
    </cfRule>
    <cfRule type="cellIs" priority="7" dxfId="85" operator="greaterThanOrEqual" stopIfTrue="1">
      <formula>0</formula>
    </cfRule>
  </conditionalFormatting>
  <conditionalFormatting sqref="I43">
    <cfRule type="cellIs" priority="3" dxfId="83" operator="lessThan" stopIfTrue="1">
      <formula>0</formula>
    </cfRule>
    <cfRule type="cellIs" priority="4" dxfId="85" operator="greaterThanOrEqual" stopIfTrue="1">
      <formula>0</formula>
    </cfRule>
  </conditionalFormatting>
  <conditionalFormatting sqref="Q43">
    <cfRule type="cellIs" priority="1" dxfId="83" operator="lessThan" stopIfTrue="1">
      <formula>0</formula>
    </cfRule>
    <cfRule type="cellIs" priority="2" dxfId="85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Q44"/>
  <sheetViews>
    <sheetView showGridLines="0" zoomScale="88" zoomScaleNormal="88" zoomScalePageLayoutView="0" workbookViewId="0" topLeftCell="A1">
      <selection activeCell="N5" sqref="N5:P5"/>
    </sheetView>
  </sheetViews>
  <sheetFormatPr defaultColWidth="8.00390625" defaultRowHeight="15"/>
  <cols>
    <col min="1" max="1" width="25.8515625" style="434" customWidth="1"/>
    <col min="2" max="2" width="7.00390625" style="434" bestFit="1" customWidth="1"/>
    <col min="3" max="3" width="8.140625" style="434" customWidth="1"/>
    <col min="4" max="4" width="8.28125" style="434" bestFit="1" customWidth="1"/>
    <col min="5" max="5" width="10.28125" style="434" bestFit="1" customWidth="1"/>
    <col min="6" max="6" width="7.00390625" style="434" customWidth="1"/>
    <col min="7" max="7" width="7.7109375" style="434" customWidth="1"/>
    <col min="8" max="8" width="8.28125" style="434" bestFit="1" customWidth="1"/>
    <col min="9" max="9" width="9.7109375" style="434" customWidth="1"/>
    <col min="10" max="11" width="8.28125" style="434" bestFit="1" customWidth="1"/>
    <col min="12" max="12" width="9.421875" style="434" bestFit="1" customWidth="1"/>
    <col min="13" max="13" width="10.140625" style="434" customWidth="1"/>
    <col min="14" max="14" width="8.421875" style="434" customWidth="1"/>
    <col min="15" max="15" width="8.7109375" style="434" customWidth="1"/>
    <col min="16" max="16" width="9.421875" style="434" bestFit="1" customWidth="1"/>
    <col min="17" max="17" width="8.8515625" style="434" bestFit="1" customWidth="1"/>
    <col min="18" max="16384" width="8.00390625" style="434" customWidth="1"/>
  </cols>
  <sheetData>
    <row r="1" spans="16:17" ht="18.75" thickBot="1">
      <c r="P1" s="741" t="s">
        <v>36</v>
      </c>
      <c r="Q1" s="742"/>
    </row>
    <row r="2" ht="3.75" customHeight="1" thickBot="1"/>
    <row r="3" spans="1:17" ht="24" customHeight="1" thickBot="1" thickTop="1">
      <c r="A3" s="784" t="s">
        <v>319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6"/>
    </row>
    <row r="4" spans="1:17" ht="15.75" customHeight="1" thickBot="1">
      <c r="A4" s="799" t="s">
        <v>306</v>
      </c>
      <c r="B4" s="771" t="s">
        <v>53</v>
      </c>
      <c r="C4" s="772"/>
      <c r="D4" s="772"/>
      <c r="E4" s="772"/>
      <c r="F4" s="772"/>
      <c r="G4" s="772"/>
      <c r="H4" s="772"/>
      <c r="I4" s="773"/>
      <c r="J4" s="771" t="s">
        <v>52</v>
      </c>
      <c r="K4" s="772"/>
      <c r="L4" s="772"/>
      <c r="M4" s="772"/>
      <c r="N4" s="772"/>
      <c r="O4" s="772"/>
      <c r="P4" s="772"/>
      <c r="Q4" s="798"/>
    </row>
    <row r="5" spans="1:17" s="470" customFormat="1" ht="26.25" customHeight="1">
      <c r="A5" s="800"/>
      <c r="B5" s="759" t="s">
        <v>51</v>
      </c>
      <c r="C5" s="760"/>
      <c r="D5" s="760"/>
      <c r="E5" s="757" t="s">
        <v>48</v>
      </c>
      <c r="F5" s="759" t="s">
        <v>50</v>
      </c>
      <c r="G5" s="760"/>
      <c r="H5" s="760"/>
      <c r="I5" s="761" t="s">
        <v>46</v>
      </c>
      <c r="J5" s="794" t="s">
        <v>249</v>
      </c>
      <c r="K5" s="795"/>
      <c r="L5" s="795"/>
      <c r="M5" s="757" t="s">
        <v>48</v>
      </c>
      <c r="N5" s="794" t="s">
        <v>248</v>
      </c>
      <c r="O5" s="795"/>
      <c r="P5" s="795"/>
      <c r="Q5" s="792" t="s">
        <v>46</v>
      </c>
    </row>
    <row r="6" spans="1:17" s="467" customFormat="1" ht="15" thickBot="1">
      <c r="A6" s="801"/>
      <c r="B6" s="539" t="s">
        <v>23</v>
      </c>
      <c r="C6" s="538" t="s">
        <v>22</v>
      </c>
      <c r="D6" s="538" t="s">
        <v>21</v>
      </c>
      <c r="E6" s="797"/>
      <c r="F6" s="539" t="s">
        <v>23</v>
      </c>
      <c r="G6" s="538" t="s">
        <v>22</v>
      </c>
      <c r="H6" s="538" t="s">
        <v>21</v>
      </c>
      <c r="I6" s="796"/>
      <c r="J6" s="539" t="s">
        <v>23</v>
      </c>
      <c r="K6" s="538" t="s">
        <v>22</v>
      </c>
      <c r="L6" s="538" t="s">
        <v>21</v>
      </c>
      <c r="M6" s="797"/>
      <c r="N6" s="539" t="s">
        <v>23</v>
      </c>
      <c r="O6" s="538" t="s">
        <v>22</v>
      </c>
      <c r="P6" s="538" t="s">
        <v>21</v>
      </c>
      <c r="Q6" s="802"/>
    </row>
    <row r="7" spans="1:17" s="531" customFormat="1" ht="18" customHeight="1" thickBot="1" thickTop="1">
      <c r="A7" s="537" t="s">
        <v>32</v>
      </c>
      <c r="B7" s="535">
        <f>SUM(B8:B42)</f>
        <v>9874.945999999996</v>
      </c>
      <c r="C7" s="534">
        <f>SUM(C8:C42)</f>
        <v>9874.946000000002</v>
      </c>
      <c r="D7" s="533">
        <f aca="true" t="shared" si="0" ref="D7:D42">C7+B7</f>
        <v>19749.892</v>
      </c>
      <c r="E7" s="536">
        <f aca="true" t="shared" si="1" ref="E7:E42">D7/$D$7</f>
        <v>1</v>
      </c>
      <c r="F7" s="535">
        <f>SUM(F8:F42)</f>
        <v>7647.924999999998</v>
      </c>
      <c r="G7" s="534">
        <f>SUM(G8:G42)</f>
        <v>7647.924999999999</v>
      </c>
      <c r="H7" s="533">
        <f aca="true" t="shared" si="2" ref="H7:H42">G7+F7</f>
        <v>15295.849999999999</v>
      </c>
      <c r="I7" s="536">
        <f aca="true" t="shared" si="3" ref="I7:I42">(D7/H7-1)</f>
        <v>0.29119283988794353</v>
      </c>
      <c r="J7" s="535">
        <f>SUM(J8:J42)</f>
        <v>94247.82399999995</v>
      </c>
      <c r="K7" s="534">
        <f>SUM(K8:K42)</f>
        <v>94247.82400000002</v>
      </c>
      <c r="L7" s="533">
        <f aca="true" t="shared" si="4" ref="L7:L42">K7+J7</f>
        <v>188495.648</v>
      </c>
      <c r="M7" s="536">
        <f aca="true" t="shared" si="5" ref="M7:M42">L7/$L$7</f>
        <v>1</v>
      </c>
      <c r="N7" s="535">
        <f>SUM(N8:N42)</f>
        <v>84880.95800000001</v>
      </c>
      <c r="O7" s="534">
        <f>SUM(O8:O42)</f>
        <v>84880.95799999994</v>
      </c>
      <c r="P7" s="533">
        <f aca="true" t="shared" si="6" ref="P7:P42">O7+N7</f>
        <v>169761.91599999997</v>
      </c>
      <c r="Q7" s="532">
        <f aca="true" t="shared" si="7" ref="Q7:Q42">(L7/P7-1)</f>
        <v>0.110352972217868</v>
      </c>
    </row>
    <row r="8" spans="1:17" s="516" customFormat="1" ht="18" customHeight="1" thickTop="1">
      <c r="A8" s="523" t="s">
        <v>305</v>
      </c>
      <c r="B8" s="452">
        <v>4052.749</v>
      </c>
      <c r="C8" s="451">
        <v>3720.4309999999996</v>
      </c>
      <c r="D8" s="451">
        <f t="shared" si="0"/>
        <v>7773.179999999999</v>
      </c>
      <c r="E8" s="453">
        <f t="shared" si="1"/>
        <v>0.3935808864169991</v>
      </c>
      <c r="F8" s="452">
        <v>2958.581</v>
      </c>
      <c r="G8" s="451">
        <v>2591.6820000000002</v>
      </c>
      <c r="H8" s="451">
        <f t="shared" si="2"/>
        <v>5550.263000000001</v>
      </c>
      <c r="I8" s="453">
        <f t="shared" si="3"/>
        <v>0.40050660662386606</v>
      </c>
      <c r="J8" s="452">
        <v>37887.143999999935</v>
      </c>
      <c r="K8" s="451">
        <v>35236.75600000001</v>
      </c>
      <c r="L8" s="451">
        <f t="shared" si="4"/>
        <v>73123.89999999994</v>
      </c>
      <c r="M8" s="453">
        <f t="shared" si="5"/>
        <v>0.38793415538166665</v>
      </c>
      <c r="N8" s="452">
        <v>30155.804000000015</v>
      </c>
      <c r="O8" s="451">
        <v>30345.52099999997</v>
      </c>
      <c r="P8" s="451">
        <f t="shared" si="6"/>
        <v>60501.32499999998</v>
      </c>
      <c r="Q8" s="522">
        <f t="shared" si="7"/>
        <v>0.2086330340699143</v>
      </c>
    </row>
    <row r="9" spans="1:17" s="516" customFormat="1" ht="18" customHeight="1">
      <c r="A9" s="523" t="s">
        <v>304</v>
      </c>
      <c r="B9" s="452">
        <v>1080.255</v>
      </c>
      <c r="C9" s="451">
        <v>944.0600000000002</v>
      </c>
      <c r="D9" s="451">
        <f t="shared" si="0"/>
        <v>2024.3150000000003</v>
      </c>
      <c r="E9" s="453">
        <f t="shared" si="1"/>
        <v>0.10249752251809784</v>
      </c>
      <c r="F9" s="452">
        <v>559.399</v>
      </c>
      <c r="G9" s="451">
        <v>425.31600000000003</v>
      </c>
      <c r="H9" s="451">
        <f t="shared" si="2"/>
        <v>984.715</v>
      </c>
      <c r="I9" s="453">
        <f t="shared" si="3"/>
        <v>1.0557369391143632</v>
      </c>
      <c r="J9" s="452">
        <v>8282.737000000001</v>
      </c>
      <c r="K9" s="451">
        <v>7907.494000000005</v>
      </c>
      <c r="L9" s="451">
        <f t="shared" si="4"/>
        <v>16190.231000000007</v>
      </c>
      <c r="M9" s="453">
        <f t="shared" si="5"/>
        <v>0.085891802658489</v>
      </c>
      <c r="N9" s="452">
        <v>7713.208</v>
      </c>
      <c r="O9" s="451">
        <v>6618.985999999997</v>
      </c>
      <c r="P9" s="451">
        <f t="shared" si="6"/>
        <v>14332.193999999996</v>
      </c>
      <c r="Q9" s="522">
        <f t="shared" si="7"/>
        <v>0.1296407933077106</v>
      </c>
    </row>
    <row r="10" spans="1:17" s="516" customFormat="1" ht="18" customHeight="1">
      <c r="A10" s="523" t="s">
        <v>301</v>
      </c>
      <c r="B10" s="452">
        <v>721.2579999999999</v>
      </c>
      <c r="C10" s="451">
        <v>845.1569999999999</v>
      </c>
      <c r="D10" s="451">
        <f t="shared" si="0"/>
        <v>1566.415</v>
      </c>
      <c r="E10" s="453">
        <f t="shared" si="1"/>
        <v>0.07931258560806308</v>
      </c>
      <c r="F10" s="452">
        <v>516.746</v>
      </c>
      <c r="G10" s="451">
        <v>499.088</v>
      </c>
      <c r="H10" s="451">
        <f t="shared" si="2"/>
        <v>1015.8340000000001</v>
      </c>
      <c r="I10" s="453">
        <f t="shared" si="3"/>
        <v>0.5419989880236336</v>
      </c>
      <c r="J10" s="452">
        <v>7037.6510000000035</v>
      </c>
      <c r="K10" s="451">
        <v>8022.758000000007</v>
      </c>
      <c r="L10" s="451">
        <f t="shared" si="4"/>
        <v>15060.40900000001</v>
      </c>
      <c r="M10" s="453">
        <f t="shared" si="5"/>
        <v>0.07989791361124694</v>
      </c>
      <c r="N10" s="452">
        <v>5488.801000000004</v>
      </c>
      <c r="O10" s="451">
        <v>5318.249000000005</v>
      </c>
      <c r="P10" s="451">
        <f t="shared" si="6"/>
        <v>10807.05000000001</v>
      </c>
      <c r="Q10" s="522">
        <f t="shared" si="7"/>
        <v>0.39357262157573025</v>
      </c>
    </row>
    <row r="11" spans="1:17" s="516" customFormat="1" ht="18" customHeight="1">
      <c r="A11" s="523" t="s">
        <v>303</v>
      </c>
      <c r="B11" s="452">
        <v>801.668</v>
      </c>
      <c r="C11" s="451">
        <v>697.736</v>
      </c>
      <c r="D11" s="451">
        <f t="shared" si="0"/>
        <v>1499.404</v>
      </c>
      <c r="E11" s="453">
        <f t="shared" si="1"/>
        <v>0.07591960502872623</v>
      </c>
      <c r="F11" s="452">
        <v>616.949</v>
      </c>
      <c r="G11" s="451">
        <v>550.263</v>
      </c>
      <c r="H11" s="451">
        <f t="shared" si="2"/>
        <v>1167.212</v>
      </c>
      <c r="I11" s="453">
        <f t="shared" si="3"/>
        <v>0.2846029684410374</v>
      </c>
      <c r="J11" s="452">
        <v>6676.887999999995</v>
      </c>
      <c r="K11" s="451">
        <v>6341.057999999997</v>
      </c>
      <c r="L11" s="451">
        <f t="shared" si="4"/>
        <v>13017.945999999993</v>
      </c>
      <c r="M11" s="453">
        <f t="shared" si="5"/>
        <v>0.06906231596392079</v>
      </c>
      <c r="N11" s="452">
        <v>7280.5940000000055</v>
      </c>
      <c r="O11" s="451">
        <v>6357.085000000002</v>
      </c>
      <c r="P11" s="451">
        <f t="shared" si="6"/>
        <v>13637.679000000007</v>
      </c>
      <c r="Q11" s="522">
        <f t="shared" si="7"/>
        <v>-0.045442703263510964</v>
      </c>
    </row>
    <row r="12" spans="1:17" s="516" customFormat="1" ht="18" customHeight="1">
      <c r="A12" s="523" t="s">
        <v>284</v>
      </c>
      <c r="B12" s="452">
        <v>815.8030000000001</v>
      </c>
      <c r="C12" s="451">
        <v>450.20099999999996</v>
      </c>
      <c r="D12" s="451">
        <f t="shared" si="0"/>
        <v>1266.0040000000001</v>
      </c>
      <c r="E12" s="453">
        <f t="shared" si="1"/>
        <v>0.06410181888589568</v>
      </c>
      <c r="F12" s="452">
        <v>363.22999999999996</v>
      </c>
      <c r="G12" s="451">
        <v>283.21</v>
      </c>
      <c r="H12" s="451">
        <f t="shared" si="2"/>
        <v>646.4399999999999</v>
      </c>
      <c r="I12" s="453">
        <f t="shared" si="3"/>
        <v>0.9584246024379683</v>
      </c>
      <c r="J12" s="452">
        <v>7413.388000000003</v>
      </c>
      <c r="K12" s="451">
        <v>5036.128000000003</v>
      </c>
      <c r="L12" s="451">
        <f t="shared" si="4"/>
        <v>12449.516000000007</v>
      </c>
      <c r="M12" s="453">
        <f t="shared" si="5"/>
        <v>0.06604670257426849</v>
      </c>
      <c r="N12" s="452">
        <v>5885.830999999999</v>
      </c>
      <c r="O12" s="451">
        <v>3586.089000000001</v>
      </c>
      <c r="P12" s="451">
        <f t="shared" si="6"/>
        <v>9471.92</v>
      </c>
      <c r="Q12" s="522">
        <f t="shared" si="7"/>
        <v>0.3143603408812581</v>
      </c>
    </row>
    <row r="13" spans="1:17" s="516" customFormat="1" ht="18" customHeight="1">
      <c r="A13" s="523" t="s">
        <v>273</v>
      </c>
      <c r="B13" s="452">
        <v>349.158</v>
      </c>
      <c r="C13" s="451">
        <v>427.3450000000001</v>
      </c>
      <c r="D13" s="451">
        <f t="shared" si="0"/>
        <v>776.5030000000002</v>
      </c>
      <c r="E13" s="453">
        <f t="shared" si="1"/>
        <v>0.039316822593257736</v>
      </c>
      <c r="F13" s="452">
        <v>44.187</v>
      </c>
      <c r="G13" s="451">
        <v>77.176</v>
      </c>
      <c r="H13" s="451">
        <f t="shared" si="2"/>
        <v>121.363</v>
      </c>
      <c r="I13" s="453">
        <f t="shared" si="3"/>
        <v>5.398185608463866</v>
      </c>
      <c r="J13" s="452">
        <v>996.7180000000001</v>
      </c>
      <c r="K13" s="451">
        <v>1339.1180000000002</v>
      </c>
      <c r="L13" s="451">
        <f t="shared" si="4"/>
        <v>2335.8360000000002</v>
      </c>
      <c r="M13" s="453">
        <f t="shared" si="5"/>
        <v>0.01239198901822922</v>
      </c>
      <c r="N13" s="452">
        <v>483.509</v>
      </c>
      <c r="O13" s="451">
        <v>683.0959999999999</v>
      </c>
      <c r="P13" s="451">
        <f t="shared" si="6"/>
        <v>1166.605</v>
      </c>
      <c r="Q13" s="522">
        <f t="shared" si="7"/>
        <v>1.0022509761230238</v>
      </c>
    </row>
    <row r="14" spans="1:17" s="516" customFormat="1" ht="18" customHeight="1">
      <c r="A14" s="523" t="s">
        <v>291</v>
      </c>
      <c r="B14" s="452">
        <v>327.624</v>
      </c>
      <c r="C14" s="451">
        <v>360.83200000000005</v>
      </c>
      <c r="D14" s="451">
        <f t="shared" si="0"/>
        <v>688.4560000000001</v>
      </c>
      <c r="E14" s="453">
        <f t="shared" si="1"/>
        <v>0.03485872226541797</v>
      </c>
      <c r="F14" s="452">
        <v>121.79400000000001</v>
      </c>
      <c r="G14" s="451">
        <v>85.77699999999999</v>
      </c>
      <c r="H14" s="451">
        <f t="shared" si="2"/>
        <v>207.571</v>
      </c>
      <c r="I14" s="453">
        <f t="shared" si="3"/>
        <v>2.3167253614425913</v>
      </c>
      <c r="J14" s="452">
        <v>2983.011999999998</v>
      </c>
      <c r="K14" s="451">
        <v>3114.834</v>
      </c>
      <c r="L14" s="451">
        <f t="shared" si="4"/>
        <v>6097.845999999998</v>
      </c>
      <c r="M14" s="453">
        <f t="shared" si="5"/>
        <v>0.03235006253300871</v>
      </c>
      <c r="N14" s="452">
        <v>2067.731999999998</v>
      </c>
      <c r="O14" s="451">
        <v>1876.6149999999989</v>
      </c>
      <c r="P14" s="451">
        <f t="shared" si="6"/>
        <v>3944.346999999997</v>
      </c>
      <c r="Q14" s="522">
        <f t="shared" si="7"/>
        <v>0.5459709807478912</v>
      </c>
    </row>
    <row r="15" spans="1:17" s="516" customFormat="1" ht="18" customHeight="1">
      <c r="A15" s="523" t="s">
        <v>295</v>
      </c>
      <c r="B15" s="452">
        <v>199.48699999999997</v>
      </c>
      <c r="C15" s="451">
        <v>463.756</v>
      </c>
      <c r="D15" s="451">
        <f t="shared" si="0"/>
        <v>663.2429999999999</v>
      </c>
      <c r="E15" s="453">
        <f t="shared" si="1"/>
        <v>0.033582107689500276</v>
      </c>
      <c r="F15" s="452">
        <v>145.53</v>
      </c>
      <c r="G15" s="451">
        <v>309.14599999999996</v>
      </c>
      <c r="H15" s="451">
        <f t="shared" si="2"/>
        <v>454.67599999999993</v>
      </c>
      <c r="I15" s="453">
        <f t="shared" si="3"/>
        <v>0.45871565686334903</v>
      </c>
      <c r="J15" s="452">
        <v>1957.1710000000005</v>
      </c>
      <c r="K15" s="451">
        <v>4022.7590000000005</v>
      </c>
      <c r="L15" s="451">
        <f t="shared" si="4"/>
        <v>5979.930000000001</v>
      </c>
      <c r="M15" s="453">
        <f t="shared" si="5"/>
        <v>0.03172449901867231</v>
      </c>
      <c r="N15" s="452">
        <v>1716.582</v>
      </c>
      <c r="O15" s="451">
        <v>3387.655999999999</v>
      </c>
      <c r="P15" s="451">
        <f t="shared" si="6"/>
        <v>5104.237999999999</v>
      </c>
      <c r="Q15" s="522">
        <f t="shared" si="7"/>
        <v>0.17156174927579815</v>
      </c>
    </row>
    <row r="16" spans="1:17" s="516" customFormat="1" ht="18" customHeight="1">
      <c r="A16" s="523" t="s">
        <v>302</v>
      </c>
      <c r="B16" s="452">
        <v>132.759</v>
      </c>
      <c r="C16" s="451">
        <v>229.44299999999998</v>
      </c>
      <c r="D16" s="451">
        <f t="shared" si="0"/>
        <v>362.202</v>
      </c>
      <c r="E16" s="453">
        <f t="shared" si="1"/>
        <v>0.01833944205872113</v>
      </c>
      <c r="F16" s="452">
        <v>165.65300000000002</v>
      </c>
      <c r="G16" s="451">
        <v>200.27100000000002</v>
      </c>
      <c r="H16" s="451">
        <f t="shared" si="2"/>
        <v>365.92400000000004</v>
      </c>
      <c r="I16" s="453">
        <f t="shared" si="3"/>
        <v>-0.01017151102414715</v>
      </c>
      <c r="J16" s="452">
        <v>2685.851000000001</v>
      </c>
      <c r="K16" s="451">
        <v>2464.013</v>
      </c>
      <c r="L16" s="451">
        <f t="shared" si="4"/>
        <v>5149.864000000001</v>
      </c>
      <c r="M16" s="453">
        <f t="shared" si="5"/>
        <v>0.027320864193108595</v>
      </c>
      <c r="N16" s="452">
        <v>2836.942</v>
      </c>
      <c r="O16" s="451">
        <v>2295.3929999999996</v>
      </c>
      <c r="P16" s="451">
        <f t="shared" si="6"/>
        <v>5132.334999999999</v>
      </c>
      <c r="Q16" s="522">
        <f t="shared" si="7"/>
        <v>0.0034154044893799362</v>
      </c>
    </row>
    <row r="17" spans="1:17" s="516" customFormat="1" ht="18" customHeight="1">
      <c r="A17" s="523" t="s">
        <v>318</v>
      </c>
      <c r="B17" s="452">
        <v>73.771</v>
      </c>
      <c r="C17" s="451">
        <v>211.522</v>
      </c>
      <c r="D17" s="451">
        <f t="shared" si="0"/>
        <v>285.293</v>
      </c>
      <c r="E17" s="453">
        <f t="shared" si="1"/>
        <v>0.014445294181861856</v>
      </c>
      <c r="F17" s="452">
        <v>84.26799999999999</v>
      </c>
      <c r="G17" s="451">
        <v>613.098</v>
      </c>
      <c r="H17" s="451">
        <f t="shared" si="2"/>
        <v>697.366</v>
      </c>
      <c r="I17" s="453">
        <f t="shared" si="3"/>
        <v>-0.5908991834990521</v>
      </c>
      <c r="J17" s="452">
        <v>1046.9279999999997</v>
      </c>
      <c r="K17" s="451">
        <v>4801.092999999999</v>
      </c>
      <c r="L17" s="451">
        <f t="shared" si="4"/>
        <v>5848.020999999999</v>
      </c>
      <c r="M17" s="453">
        <f t="shared" si="5"/>
        <v>0.031024700368679065</v>
      </c>
      <c r="N17" s="452">
        <v>659.7749999999995</v>
      </c>
      <c r="O17" s="451">
        <v>4107.494000000001</v>
      </c>
      <c r="P17" s="451">
        <f t="shared" si="6"/>
        <v>4767.269</v>
      </c>
      <c r="Q17" s="522">
        <f t="shared" si="7"/>
        <v>0.22670254185362704</v>
      </c>
    </row>
    <row r="18" spans="1:17" s="516" customFormat="1" ht="18" customHeight="1">
      <c r="A18" s="523" t="s">
        <v>278</v>
      </c>
      <c r="B18" s="452">
        <v>156.593</v>
      </c>
      <c r="C18" s="451">
        <v>127.39199999999998</v>
      </c>
      <c r="D18" s="451">
        <f t="shared" si="0"/>
        <v>283.98499999999996</v>
      </c>
      <c r="E18" s="453">
        <f t="shared" si="1"/>
        <v>0.014379065971601261</v>
      </c>
      <c r="F18" s="452">
        <v>151.92799999999997</v>
      </c>
      <c r="G18" s="451">
        <v>93.95599999999999</v>
      </c>
      <c r="H18" s="451">
        <f t="shared" si="2"/>
        <v>245.88399999999996</v>
      </c>
      <c r="I18" s="453">
        <f t="shared" si="3"/>
        <v>0.1549551821183972</v>
      </c>
      <c r="J18" s="452">
        <v>2139.7379999999985</v>
      </c>
      <c r="K18" s="451">
        <v>1509.000999999997</v>
      </c>
      <c r="L18" s="451">
        <f t="shared" si="4"/>
        <v>3648.7389999999955</v>
      </c>
      <c r="M18" s="453">
        <f t="shared" si="5"/>
        <v>0.019357152479191432</v>
      </c>
      <c r="N18" s="452">
        <v>1728.419999999998</v>
      </c>
      <c r="O18" s="451">
        <v>1309.6439999999989</v>
      </c>
      <c r="P18" s="451">
        <f t="shared" si="6"/>
        <v>3038.0639999999967</v>
      </c>
      <c r="Q18" s="522">
        <f t="shared" si="7"/>
        <v>0.20100794453309723</v>
      </c>
    </row>
    <row r="19" spans="1:17" s="516" customFormat="1" ht="18" customHeight="1">
      <c r="A19" s="523" t="s">
        <v>317</v>
      </c>
      <c r="B19" s="452">
        <v>138.627</v>
      </c>
      <c r="C19" s="451">
        <v>58.44299999999999</v>
      </c>
      <c r="D19" s="451">
        <f t="shared" si="0"/>
        <v>197.07</v>
      </c>
      <c r="E19" s="453">
        <f t="shared" si="1"/>
        <v>0.009978282412886105</v>
      </c>
      <c r="F19" s="452">
        <v>550.85</v>
      </c>
      <c r="G19" s="451">
        <v>117.57599999999998</v>
      </c>
      <c r="H19" s="451">
        <f t="shared" si="2"/>
        <v>668.426</v>
      </c>
      <c r="I19" s="453">
        <f t="shared" si="3"/>
        <v>-0.7051730483254691</v>
      </c>
      <c r="J19" s="452">
        <v>3470.2790000000005</v>
      </c>
      <c r="K19" s="451">
        <v>847.9899999999997</v>
      </c>
      <c r="L19" s="451">
        <f t="shared" si="4"/>
        <v>4318.269</v>
      </c>
      <c r="M19" s="453">
        <f t="shared" si="5"/>
        <v>0.022909117774432653</v>
      </c>
      <c r="N19" s="452">
        <v>3582.658000000001</v>
      </c>
      <c r="O19" s="451">
        <v>1123.5159999999998</v>
      </c>
      <c r="P19" s="451">
        <f t="shared" si="6"/>
        <v>4706.174000000001</v>
      </c>
      <c r="Q19" s="522">
        <f t="shared" si="7"/>
        <v>-0.08242470422895554</v>
      </c>
    </row>
    <row r="20" spans="1:17" s="516" customFormat="1" ht="18" customHeight="1">
      <c r="A20" s="523" t="s">
        <v>299</v>
      </c>
      <c r="B20" s="452">
        <v>128.23100000000005</v>
      </c>
      <c r="C20" s="451">
        <v>62.310999999999986</v>
      </c>
      <c r="D20" s="451">
        <f t="shared" si="0"/>
        <v>190.54200000000003</v>
      </c>
      <c r="E20" s="453">
        <f t="shared" si="1"/>
        <v>0.009647748959842415</v>
      </c>
      <c r="F20" s="452">
        <v>176.64499999999995</v>
      </c>
      <c r="G20" s="451">
        <v>112.701</v>
      </c>
      <c r="H20" s="451">
        <f t="shared" si="2"/>
        <v>289.34599999999995</v>
      </c>
      <c r="I20" s="453">
        <f t="shared" si="3"/>
        <v>-0.3414735299606697</v>
      </c>
      <c r="J20" s="452">
        <v>1377.6740000000004</v>
      </c>
      <c r="K20" s="451">
        <v>734.0249999999995</v>
      </c>
      <c r="L20" s="451">
        <f t="shared" si="4"/>
        <v>2111.699</v>
      </c>
      <c r="M20" s="453">
        <f t="shared" si="5"/>
        <v>0.011202905862314658</v>
      </c>
      <c r="N20" s="452">
        <v>2098.5589999999993</v>
      </c>
      <c r="O20" s="451">
        <v>1331.548</v>
      </c>
      <c r="P20" s="451">
        <f t="shared" si="6"/>
        <v>3430.106999999999</v>
      </c>
      <c r="Q20" s="522">
        <f t="shared" si="7"/>
        <v>-0.38436351985521133</v>
      </c>
    </row>
    <row r="21" spans="1:17" s="516" customFormat="1" ht="18" customHeight="1">
      <c r="A21" s="523" t="s">
        <v>297</v>
      </c>
      <c r="B21" s="452">
        <v>71.3</v>
      </c>
      <c r="C21" s="451">
        <v>115.287</v>
      </c>
      <c r="D21" s="451">
        <f t="shared" si="0"/>
        <v>186.587</v>
      </c>
      <c r="E21" s="453">
        <f t="shared" si="1"/>
        <v>0.009447494700224183</v>
      </c>
      <c r="F21" s="452">
        <v>49.788000000000004</v>
      </c>
      <c r="G21" s="451">
        <v>65.23400000000001</v>
      </c>
      <c r="H21" s="451">
        <f t="shared" si="2"/>
        <v>115.02200000000002</v>
      </c>
      <c r="I21" s="453">
        <f t="shared" si="3"/>
        <v>0.6221853210690125</v>
      </c>
      <c r="J21" s="452">
        <v>890.1739999999998</v>
      </c>
      <c r="K21" s="451">
        <v>880.5020000000003</v>
      </c>
      <c r="L21" s="451">
        <f t="shared" si="4"/>
        <v>1770.676</v>
      </c>
      <c r="M21" s="453">
        <f t="shared" si="5"/>
        <v>0.009393723509202716</v>
      </c>
      <c r="N21" s="452">
        <v>466.44299999999964</v>
      </c>
      <c r="O21" s="451">
        <v>761.1320000000002</v>
      </c>
      <c r="P21" s="451">
        <f t="shared" si="6"/>
        <v>1227.5749999999998</v>
      </c>
      <c r="Q21" s="522">
        <f t="shared" si="7"/>
        <v>0.442417774881372</v>
      </c>
    </row>
    <row r="22" spans="1:17" s="516" customFormat="1" ht="18" customHeight="1">
      <c r="A22" s="523" t="s">
        <v>316</v>
      </c>
      <c r="B22" s="452">
        <v>89.696</v>
      </c>
      <c r="C22" s="451">
        <v>77.82499999999999</v>
      </c>
      <c r="D22" s="451">
        <f t="shared" si="0"/>
        <v>167.521</v>
      </c>
      <c r="E22" s="453">
        <f t="shared" si="1"/>
        <v>0.008482122332618325</v>
      </c>
      <c r="F22" s="452">
        <v>77</v>
      </c>
      <c r="G22" s="451">
        <v>160.619</v>
      </c>
      <c r="H22" s="451">
        <f t="shared" si="2"/>
        <v>237.619</v>
      </c>
      <c r="I22" s="453">
        <f t="shared" si="3"/>
        <v>-0.2950016623249825</v>
      </c>
      <c r="J22" s="452">
        <v>693.713</v>
      </c>
      <c r="K22" s="451">
        <v>1045.2990000000002</v>
      </c>
      <c r="L22" s="451">
        <f t="shared" si="4"/>
        <v>1739.0120000000002</v>
      </c>
      <c r="M22" s="453">
        <f t="shared" si="5"/>
        <v>0.00922574085105668</v>
      </c>
      <c r="N22" s="452">
        <v>994.2390000000001</v>
      </c>
      <c r="O22" s="451">
        <v>1951.5880000000002</v>
      </c>
      <c r="P22" s="451">
        <f t="shared" si="6"/>
        <v>2945.827</v>
      </c>
      <c r="Q22" s="522">
        <f t="shared" si="7"/>
        <v>-0.4096693390345054</v>
      </c>
    </row>
    <row r="23" spans="1:17" s="516" customFormat="1" ht="18" customHeight="1">
      <c r="A23" s="523" t="s">
        <v>279</v>
      </c>
      <c r="B23" s="452">
        <v>115.017</v>
      </c>
      <c r="C23" s="451">
        <v>29.511000000000003</v>
      </c>
      <c r="D23" s="451">
        <f t="shared" si="0"/>
        <v>144.528</v>
      </c>
      <c r="E23" s="453">
        <f t="shared" si="1"/>
        <v>0.00731791343466587</v>
      </c>
      <c r="F23" s="452">
        <v>36.837999999999994</v>
      </c>
      <c r="G23" s="451">
        <v>14.257999999999997</v>
      </c>
      <c r="H23" s="451">
        <f t="shared" si="2"/>
        <v>51.09599999999999</v>
      </c>
      <c r="I23" s="453">
        <f t="shared" si="3"/>
        <v>1.828558008454674</v>
      </c>
      <c r="J23" s="452">
        <v>458.4039999999998</v>
      </c>
      <c r="K23" s="451">
        <v>190.68400000000014</v>
      </c>
      <c r="L23" s="451">
        <f t="shared" si="4"/>
        <v>649.088</v>
      </c>
      <c r="M23" s="453">
        <f t="shared" si="5"/>
        <v>0.0034435171680992868</v>
      </c>
      <c r="N23" s="452">
        <v>262.34600000000006</v>
      </c>
      <c r="O23" s="451">
        <v>156.93699999999998</v>
      </c>
      <c r="P23" s="451">
        <f t="shared" si="6"/>
        <v>419.283</v>
      </c>
      <c r="Q23" s="522">
        <f t="shared" si="7"/>
        <v>0.5480904305683749</v>
      </c>
    </row>
    <row r="24" spans="1:17" s="516" customFormat="1" ht="18" customHeight="1">
      <c r="A24" s="523" t="s">
        <v>294</v>
      </c>
      <c r="B24" s="452">
        <v>63.646</v>
      </c>
      <c r="C24" s="451">
        <v>79.94300000000001</v>
      </c>
      <c r="D24" s="451">
        <f t="shared" si="0"/>
        <v>143.589</v>
      </c>
      <c r="E24" s="453">
        <f t="shared" si="1"/>
        <v>0.007270368870877876</v>
      </c>
      <c r="F24" s="452">
        <v>83.555</v>
      </c>
      <c r="G24" s="451">
        <v>115.14099999999999</v>
      </c>
      <c r="H24" s="451">
        <f t="shared" si="2"/>
        <v>198.696</v>
      </c>
      <c r="I24" s="453">
        <f t="shared" si="3"/>
        <v>-0.2773432781736924</v>
      </c>
      <c r="J24" s="452">
        <v>743.2169999999998</v>
      </c>
      <c r="K24" s="451">
        <v>773.3250000000002</v>
      </c>
      <c r="L24" s="451">
        <f t="shared" si="4"/>
        <v>1516.542</v>
      </c>
      <c r="M24" s="453">
        <f t="shared" si="5"/>
        <v>0.008045501400647722</v>
      </c>
      <c r="N24" s="452">
        <v>761.9209999999997</v>
      </c>
      <c r="O24" s="451">
        <v>735.0179999999999</v>
      </c>
      <c r="P24" s="451">
        <f t="shared" si="6"/>
        <v>1496.9389999999996</v>
      </c>
      <c r="Q24" s="522">
        <f t="shared" si="7"/>
        <v>0.013095389992511475</v>
      </c>
    </row>
    <row r="25" spans="1:17" s="516" customFormat="1" ht="18" customHeight="1">
      <c r="A25" s="523" t="s">
        <v>315</v>
      </c>
      <c r="B25" s="452">
        <v>17</v>
      </c>
      <c r="C25" s="451">
        <v>114.844</v>
      </c>
      <c r="D25" s="451">
        <f t="shared" si="0"/>
        <v>131.844</v>
      </c>
      <c r="E25" s="453">
        <f t="shared" si="1"/>
        <v>0.006675682074615902</v>
      </c>
      <c r="F25" s="452">
        <v>3</v>
      </c>
      <c r="G25" s="451">
        <v>33.7</v>
      </c>
      <c r="H25" s="451">
        <f t="shared" si="2"/>
        <v>36.7</v>
      </c>
      <c r="I25" s="453">
        <f t="shared" si="3"/>
        <v>2.592479564032697</v>
      </c>
      <c r="J25" s="452">
        <v>68.55</v>
      </c>
      <c r="K25" s="451">
        <v>375.68</v>
      </c>
      <c r="L25" s="451">
        <f t="shared" si="4"/>
        <v>444.23</v>
      </c>
      <c r="M25" s="453">
        <f t="shared" si="5"/>
        <v>0.002356712235605567</v>
      </c>
      <c r="N25" s="452">
        <v>62.72</v>
      </c>
      <c r="O25" s="451">
        <v>455.2999999999999</v>
      </c>
      <c r="P25" s="451">
        <f t="shared" si="6"/>
        <v>518.0199999999999</v>
      </c>
      <c r="Q25" s="522">
        <f t="shared" si="7"/>
        <v>-0.1424462375970037</v>
      </c>
    </row>
    <row r="26" spans="1:17" s="516" customFormat="1" ht="18" customHeight="1">
      <c r="A26" s="523" t="s">
        <v>282</v>
      </c>
      <c r="B26" s="452">
        <v>32.323</v>
      </c>
      <c r="C26" s="451">
        <v>89.144</v>
      </c>
      <c r="D26" s="451">
        <f t="shared" si="0"/>
        <v>121.46700000000001</v>
      </c>
      <c r="E26" s="453">
        <f t="shared" si="1"/>
        <v>0.006150261479910878</v>
      </c>
      <c r="F26" s="452">
        <v>31.087999999999997</v>
      </c>
      <c r="G26" s="451">
        <v>96.25300000000001</v>
      </c>
      <c r="H26" s="451">
        <f t="shared" si="2"/>
        <v>127.34100000000001</v>
      </c>
      <c r="I26" s="453">
        <f t="shared" si="3"/>
        <v>-0.046128112705255964</v>
      </c>
      <c r="J26" s="452">
        <v>286.042</v>
      </c>
      <c r="K26" s="451">
        <v>823.978</v>
      </c>
      <c r="L26" s="451">
        <f t="shared" si="4"/>
        <v>1110.02</v>
      </c>
      <c r="M26" s="453">
        <f t="shared" si="5"/>
        <v>0.005888836223953564</v>
      </c>
      <c r="N26" s="452">
        <v>585.509</v>
      </c>
      <c r="O26" s="451">
        <v>1132.127</v>
      </c>
      <c r="P26" s="451">
        <f t="shared" si="6"/>
        <v>1717.636</v>
      </c>
      <c r="Q26" s="522">
        <f t="shared" si="7"/>
        <v>-0.3537513186728737</v>
      </c>
    </row>
    <row r="27" spans="1:17" s="516" customFormat="1" ht="18" customHeight="1">
      <c r="A27" s="523" t="s">
        <v>300</v>
      </c>
      <c r="B27" s="452">
        <v>45.623000000000005</v>
      </c>
      <c r="C27" s="451">
        <v>74.922</v>
      </c>
      <c r="D27" s="451">
        <f t="shared" si="0"/>
        <v>120.545</v>
      </c>
      <c r="E27" s="453">
        <f t="shared" si="1"/>
        <v>0.006103577680323518</v>
      </c>
      <c r="F27" s="452">
        <v>51.63799999999999</v>
      </c>
      <c r="G27" s="451">
        <v>37.974000000000004</v>
      </c>
      <c r="H27" s="451">
        <f t="shared" si="2"/>
        <v>89.612</v>
      </c>
      <c r="I27" s="453">
        <f t="shared" si="3"/>
        <v>0.3451881444449405</v>
      </c>
      <c r="J27" s="452">
        <v>486.89199999999977</v>
      </c>
      <c r="K27" s="451">
        <v>588.7450000000005</v>
      </c>
      <c r="L27" s="451">
        <f t="shared" si="4"/>
        <v>1075.6370000000002</v>
      </c>
      <c r="M27" s="453">
        <f t="shared" si="5"/>
        <v>0.005706428829592927</v>
      </c>
      <c r="N27" s="452">
        <v>658.5559999999999</v>
      </c>
      <c r="O27" s="451">
        <v>563.6020000000003</v>
      </c>
      <c r="P27" s="451">
        <f t="shared" si="6"/>
        <v>1222.1580000000004</v>
      </c>
      <c r="Q27" s="522">
        <f t="shared" si="7"/>
        <v>-0.11988711770491223</v>
      </c>
    </row>
    <row r="28" spans="1:17" s="516" customFormat="1" ht="18" customHeight="1">
      <c r="A28" s="523" t="s">
        <v>314</v>
      </c>
      <c r="B28" s="452">
        <v>70.838</v>
      </c>
      <c r="C28" s="451">
        <v>47.044</v>
      </c>
      <c r="D28" s="451">
        <f t="shared" si="0"/>
        <v>117.88199999999999</v>
      </c>
      <c r="E28" s="453">
        <f t="shared" si="1"/>
        <v>0.005968741499953518</v>
      </c>
      <c r="F28" s="452">
        <v>122.47</v>
      </c>
      <c r="G28" s="451">
        <v>68.6</v>
      </c>
      <c r="H28" s="451">
        <f t="shared" si="2"/>
        <v>191.07</v>
      </c>
      <c r="I28" s="453">
        <f t="shared" si="3"/>
        <v>-0.38304286387187947</v>
      </c>
      <c r="J28" s="452">
        <v>992.187</v>
      </c>
      <c r="K28" s="451">
        <v>776.0690000000002</v>
      </c>
      <c r="L28" s="451">
        <f t="shared" si="4"/>
        <v>1768.2560000000003</v>
      </c>
      <c r="M28" s="453">
        <f t="shared" si="5"/>
        <v>0.00938088501650712</v>
      </c>
      <c r="N28" s="452">
        <v>1589.49</v>
      </c>
      <c r="O28" s="451">
        <v>1164.867</v>
      </c>
      <c r="P28" s="451">
        <f t="shared" si="6"/>
        <v>2754.357</v>
      </c>
      <c r="Q28" s="522">
        <f t="shared" si="7"/>
        <v>-0.35801495594071486</v>
      </c>
    </row>
    <row r="29" spans="1:17" s="516" customFormat="1" ht="18" customHeight="1">
      <c r="A29" s="523" t="s">
        <v>313</v>
      </c>
      <c r="B29" s="452">
        <v>42.306000000000004</v>
      </c>
      <c r="C29" s="451">
        <v>71.55</v>
      </c>
      <c r="D29" s="451">
        <f t="shared" si="0"/>
        <v>113.856</v>
      </c>
      <c r="E29" s="453">
        <f t="shared" si="1"/>
        <v>0.005764892283967932</v>
      </c>
      <c r="F29" s="452">
        <v>49.7</v>
      </c>
      <c r="G29" s="451">
        <v>75.74000000000001</v>
      </c>
      <c r="H29" s="451">
        <f t="shared" si="2"/>
        <v>125.44000000000001</v>
      </c>
      <c r="I29" s="453">
        <f t="shared" si="3"/>
        <v>-0.09234693877551037</v>
      </c>
      <c r="J29" s="452">
        <v>557.575</v>
      </c>
      <c r="K29" s="451">
        <v>765.9599999999999</v>
      </c>
      <c r="L29" s="451">
        <f t="shared" si="4"/>
        <v>1323.5349999999999</v>
      </c>
      <c r="M29" s="453">
        <f t="shared" si="5"/>
        <v>0.007021567946226536</v>
      </c>
      <c r="N29" s="452">
        <v>813.9</v>
      </c>
      <c r="O29" s="451">
        <v>1038.9400000000003</v>
      </c>
      <c r="P29" s="451">
        <f t="shared" si="6"/>
        <v>1852.8400000000001</v>
      </c>
      <c r="Q29" s="522">
        <f t="shared" si="7"/>
        <v>-0.28567226527924716</v>
      </c>
    </row>
    <row r="30" spans="1:17" s="516" customFormat="1" ht="18" customHeight="1">
      <c r="A30" s="523" t="s">
        <v>272</v>
      </c>
      <c r="B30" s="452">
        <v>31.453</v>
      </c>
      <c r="C30" s="451">
        <v>68.066</v>
      </c>
      <c r="D30" s="451">
        <f t="shared" si="0"/>
        <v>99.519</v>
      </c>
      <c r="E30" s="453">
        <f t="shared" si="1"/>
        <v>0.005038964263703316</v>
      </c>
      <c r="F30" s="452">
        <v>62.146</v>
      </c>
      <c r="G30" s="451">
        <v>125.76899999999999</v>
      </c>
      <c r="H30" s="451">
        <f t="shared" si="2"/>
        <v>187.915</v>
      </c>
      <c r="I30" s="453">
        <f t="shared" si="3"/>
        <v>-0.47040417209908725</v>
      </c>
      <c r="J30" s="452">
        <v>541.3759999999999</v>
      </c>
      <c r="K30" s="451">
        <v>854.106</v>
      </c>
      <c r="L30" s="451">
        <f t="shared" si="4"/>
        <v>1395.482</v>
      </c>
      <c r="M30" s="453">
        <f t="shared" si="5"/>
        <v>0.007403258456131571</v>
      </c>
      <c r="N30" s="452">
        <v>378.954</v>
      </c>
      <c r="O30" s="451">
        <v>666.0779999999999</v>
      </c>
      <c r="P30" s="451">
        <f t="shared" si="6"/>
        <v>1045.032</v>
      </c>
      <c r="Q30" s="522">
        <f t="shared" si="7"/>
        <v>0.33534858262713496</v>
      </c>
    </row>
    <row r="31" spans="1:17" s="516" customFormat="1" ht="18" customHeight="1">
      <c r="A31" s="523" t="s">
        <v>296</v>
      </c>
      <c r="B31" s="452">
        <v>58.42699999999999</v>
      </c>
      <c r="C31" s="451">
        <v>30.034999999999997</v>
      </c>
      <c r="D31" s="451">
        <f t="shared" si="0"/>
        <v>88.46199999999999</v>
      </c>
      <c r="E31" s="453">
        <f t="shared" si="1"/>
        <v>0.004479113100972906</v>
      </c>
      <c r="F31" s="452">
        <v>88.577</v>
      </c>
      <c r="G31" s="451">
        <v>40.568000000000005</v>
      </c>
      <c r="H31" s="451">
        <f t="shared" si="2"/>
        <v>129.145</v>
      </c>
      <c r="I31" s="453">
        <f t="shared" si="3"/>
        <v>-0.3150180030198615</v>
      </c>
      <c r="J31" s="452">
        <v>791.5239999999995</v>
      </c>
      <c r="K31" s="451">
        <v>317.16399999999993</v>
      </c>
      <c r="L31" s="451">
        <f t="shared" si="4"/>
        <v>1108.6879999999994</v>
      </c>
      <c r="M31" s="453">
        <f t="shared" si="5"/>
        <v>0.005881769747808711</v>
      </c>
      <c r="N31" s="452">
        <v>930.9909999999994</v>
      </c>
      <c r="O31" s="451">
        <v>408.54600000000005</v>
      </c>
      <c r="P31" s="451">
        <f t="shared" si="6"/>
        <v>1339.5369999999994</v>
      </c>
      <c r="Q31" s="522">
        <f t="shared" si="7"/>
        <v>-0.17233491870698614</v>
      </c>
    </row>
    <row r="32" spans="1:17" s="516" customFormat="1" ht="18" customHeight="1">
      <c r="A32" s="523" t="s">
        <v>298</v>
      </c>
      <c r="B32" s="452">
        <v>26.536</v>
      </c>
      <c r="C32" s="451">
        <v>59.67500000000001</v>
      </c>
      <c r="D32" s="451">
        <f t="shared" si="0"/>
        <v>86.21100000000001</v>
      </c>
      <c r="E32" s="453">
        <f t="shared" si="1"/>
        <v>0.0043651377941712295</v>
      </c>
      <c r="F32" s="452">
        <v>92.41899999999998</v>
      </c>
      <c r="G32" s="451">
        <v>78.744</v>
      </c>
      <c r="H32" s="451">
        <f t="shared" si="2"/>
        <v>171.16299999999998</v>
      </c>
      <c r="I32" s="453">
        <f t="shared" si="3"/>
        <v>-0.49632221917119923</v>
      </c>
      <c r="J32" s="452">
        <v>792.8499999999997</v>
      </c>
      <c r="K32" s="451">
        <v>529.1969999999998</v>
      </c>
      <c r="L32" s="451">
        <f t="shared" si="4"/>
        <v>1322.0469999999996</v>
      </c>
      <c r="M32" s="453">
        <f t="shared" si="5"/>
        <v>0.007013673864767422</v>
      </c>
      <c r="N32" s="452">
        <v>543.4489999999998</v>
      </c>
      <c r="O32" s="451">
        <v>594.8839999999999</v>
      </c>
      <c r="P32" s="451">
        <f t="shared" si="6"/>
        <v>1138.3329999999996</v>
      </c>
      <c r="Q32" s="522">
        <f t="shared" si="7"/>
        <v>0.16138862705377077</v>
      </c>
    </row>
    <row r="33" spans="1:17" s="516" customFormat="1" ht="18" customHeight="1">
      <c r="A33" s="523" t="s">
        <v>290</v>
      </c>
      <c r="B33" s="452">
        <v>14.864</v>
      </c>
      <c r="C33" s="451">
        <v>55.541999999999994</v>
      </c>
      <c r="D33" s="451">
        <f t="shared" si="0"/>
        <v>70.40599999999999</v>
      </c>
      <c r="E33" s="453">
        <f t="shared" si="1"/>
        <v>0.0035648802535223987</v>
      </c>
      <c r="F33" s="452">
        <v>25.711000000000002</v>
      </c>
      <c r="G33" s="451">
        <v>48.36500000000001</v>
      </c>
      <c r="H33" s="451">
        <f t="shared" si="2"/>
        <v>74.07600000000001</v>
      </c>
      <c r="I33" s="453">
        <f t="shared" si="3"/>
        <v>-0.04954371186349171</v>
      </c>
      <c r="J33" s="452">
        <v>196.6170000000001</v>
      </c>
      <c r="K33" s="451">
        <v>640.5929999999993</v>
      </c>
      <c r="L33" s="451">
        <f t="shared" si="4"/>
        <v>837.2099999999994</v>
      </c>
      <c r="M33" s="453">
        <f t="shared" si="5"/>
        <v>0.0044415349048270835</v>
      </c>
      <c r="N33" s="452">
        <v>407.50700000000006</v>
      </c>
      <c r="O33" s="451">
        <v>937.054</v>
      </c>
      <c r="P33" s="451">
        <f t="shared" si="6"/>
        <v>1344.5610000000001</v>
      </c>
      <c r="Q33" s="522">
        <f t="shared" si="7"/>
        <v>-0.37733579956580676</v>
      </c>
    </row>
    <row r="34" spans="1:17" s="516" customFormat="1" ht="18" customHeight="1">
      <c r="A34" s="523" t="s">
        <v>312</v>
      </c>
      <c r="B34" s="452">
        <v>19.009999999999998</v>
      </c>
      <c r="C34" s="451">
        <v>43.424</v>
      </c>
      <c r="D34" s="451">
        <f t="shared" si="0"/>
        <v>62.434</v>
      </c>
      <c r="E34" s="453">
        <f t="shared" si="1"/>
        <v>0.0031612324766130367</v>
      </c>
      <c r="F34" s="452">
        <v>19</v>
      </c>
      <c r="G34" s="451">
        <v>22.5</v>
      </c>
      <c r="H34" s="451">
        <f t="shared" si="2"/>
        <v>41.5</v>
      </c>
      <c r="I34" s="453">
        <f t="shared" si="3"/>
        <v>0.504433734939759</v>
      </c>
      <c r="J34" s="452">
        <v>188.55100000000004</v>
      </c>
      <c r="K34" s="451">
        <v>283.228</v>
      </c>
      <c r="L34" s="451">
        <f t="shared" si="4"/>
        <v>471.77900000000005</v>
      </c>
      <c r="M34" s="453">
        <f t="shared" si="5"/>
        <v>0.002502864151006818</v>
      </c>
      <c r="N34" s="452">
        <v>178.38000000000002</v>
      </c>
      <c r="O34" s="451">
        <v>250.2</v>
      </c>
      <c r="P34" s="451">
        <f t="shared" si="6"/>
        <v>428.58000000000004</v>
      </c>
      <c r="Q34" s="522">
        <f t="shared" si="7"/>
        <v>0.1007956507536516</v>
      </c>
    </row>
    <row r="35" spans="1:17" s="516" customFormat="1" ht="18" customHeight="1">
      <c r="A35" s="523" t="s">
        <v>277</v>
      </c>
      <c r="B35" s="452">
        <v>37.912</v>
      </c>
      <c r="C35" s="451">
        <v>17.139</v>
      </c>
      <c r="D35" s="451">
        <f t="shared" si="0"/>
        <v>55.051</v>
      </c>
      <c r="E35" s="453">
        <f t="shared" si="1"/>
        <v>0.00278740764759625</v>
      </c>
      <c r="F35" s="452">
        <v>18.65</v>
      </c>
      <c r="G35" s="451">
        <v>7.52</v>
      </c>
      <c r="H35" s="451">
        <f t="shared" si="2"/>
        <v>26.169999999999998</v>
      </c>
      <c r="I35" s="453">
        <f t="shared" si="3"/>
        <v>1.103591899121131</v>
      </c>
      <c r="J35" s="452">
        <v>270.262</v>
      </c>
      <c r="K35" s="451">
        <v>82.75099999999999</v>
      </c>
      <c r="L35" s="451">
        <f t="shared" si="4"/>
        <v>353.013</v>
      </c>
      <c r="M35" s="453">
        <f t="shared" si="5"/>
        <v>0.00187279124874013</v>
      </c>
      <c r="N35" s="452">
        <v>149.879</v>
      </c>
      <c r="O35" s="451">
        <v>63.324</v>
      </c>
      <c r="P35" s="451">
        <f t="shared" si="6"/>
        <v>213.20299999999997</v>
      </c>
      <c r="Q35" s="522">
        <f t="shared" si="7"/>
        <v>0.6557600033770632</v>
      </c>
    </row>
    <row r="36" spans="1:17" s="516" customFormat="1" ht="18" customHeight="1">
      <c r="A36" s="523" t="s">
        <v>286</v>
      </c>
      <c r="B36" s="452">
        <v>9.862000000000004</v>
      </c>
      <c r="C36" s="451">
        <v>30.860000000000003</v>
      </c>
      <c r="D36" s="451">
        <f t="shared" si="0"/>
        <v>40.72200000000001</v>
      </c>
      <c r="E36" s="453">
        <f t="shared" si="1"/>
        <v>0.0020618846928378144</v>
      </c>
      <c r="F36" s="452">
        <v>14.844</v>
      </c>
      <c r="G36" s="451">
        <v>28.544</v>
      </c>
      <c r="H36" s="451">
        <f t="shared" si="2"/>
        <v>43.388</v>
      </c>
      <c r="I36" s="453">
        <f t="shared" si="3"/>
        <v>-0.06144556098460385</v>
      </c>
      <c r="J36" s="452">
        <v>103.59800000000008</v>
      </c>
      <c r="K36" s="451">
        <v>296.382</v>
      </c>
      <c r="L36" s="451">
        <f t="shared" si="4"/>
        <v>399.9800000000001</v>
      </c>
      <c r="M36" s="453">
        <f t="shared" si="5"/>
        <v>0.002121958805117878</v>
      </c>
      <c r="N36" s="452">
        <v>474.2749999999998</v>
      </c>
      <c r="O36" s="451">
        <v>687.7799999999995</v>
      </c>
      <c r="P36" s="451">
        <f t="shared" si="6"/>
        <v>1162.0549999999994</v>
      </c>
      <c r="Q36" s="522">
        <f t="shared" si="7"/>
        <v>-0.6557994242957517</v>
      </c>
    </row>
    <row r="37" spans="1:17" s="516" customFormat="1" ht="18" customHeight="1">
      <c r="A37" s="523" t="s">
        <v>292</v>
      </c>
      <c r="B37" s="452">
        <v>16.174999999999997</v>
      </c>
      <c r="C37" s="451">
        <v>23.332999999999995</v>
      </c>
      <c r="D37" s="451">
        <f t="shared" si="0"/>
        <v>39.507999999999996</v>
      </c>
      <c r="E37" s="453">
        <f t="shared" si="1"/>
        <v>0.0020004160022748475</v>
      </c>
      <c r="F37" s="452">
        <v>7.527000000000001</v>
      </c>
      <c r="G37" s="451">
        <v>5.763</v>
      </c>
      <c r="H37" s="451">
        <f t="shared" si="2"/>
        <v>13.290000000000001</v>
      </c>
      <c r="I37" s="453">
        <f t="shared" si="3"/>
        <v>1.972761474793077</v>
      </c>
      <c r="J37" s="452">
        <v>177.6659999999999</v>
      </c>
      <c r="K37" s="451">
        <v>259.2509999999999</v>
      </c>
      <c r="L37" s="451">
        <f t="shared" si="4"/>
        <v>436.9169999999998</v>
      </c>
      <c r="M37" s="453">
        <f t="shared" si="5"/>
        <v>0.002317915583918414</v>
      </c>
      <c r="N37" s="452">
        <v>171.33499999999998</v>
      </c>
      <c r="O37" s="451">
        <v>222.85599999999994</v>
      </c>
      <c r="P37" s="451">
        <f t="shared" si="6"/>
        <v>394.1909999999999</v>
      </c>
      <c r="Q37" s="522">
        <f t="shared" si="7"/>
        <v>0.10838908042040507</v>
      </c>
    </row>
    <row r="38" spans="1:17" s="516" customFormat="1" ht="18" customHeight="1">
      <c r="A38" s="523" t="s">
        <v>311</v>
      </c>
      <c r="B38" s="452">
        <v>10.4</v>
      </c>
      <c r="C38" s="451">
        <v>25.36</v>
      </c>
      <c r="D38" s="451">
        <f t="shared" si="0"/>
        <v>35.76</v>
      </c>
      <c r="E38" s="453">
        <f t="shared" si="1"/>
        <v>0.0018106428126290512</v>
      </c>
      <c r="F38" s="452">
        <v>24.200000000000003</v>
      </c>
      <c r="G38" s="451">
        <v>28.34</v>
      </c>
      <c r="H38" s="451">
        <f t="shared" si="2"/>
        <v>52.540000000000006</v>
      </c>
      <c r="I38" s="453">
        <f t="shared" si="3"/>
        <v>-0.3193757137419111</v>
      </c>
      <c r="J38" s="452">
        <v>160.63</v>
      </c>
      <c r="K38" s="451">
        <v>287.76</v>
      </c>
      <c r="L38" s="451">
        <f t="shared" si="4"/>
        <v>448.39</v>
      </c>
      <c r="M38" s="453">
        <f t="shared" si="5"/>
        <v>0.0023787817106525454</v>
      </c>
      <c r="N38" s="452">
        <v>168.85999999999999</v>
      </c>
      <c r="O38" s="451">
        <v>266.7200000000001</v>
      </c>
      <c r="P38" s="451">
        <f t="shared" si="6"/>
        <v>435.58000000000004</v>
      </c>
      <c r="Q38" s="522">
        <f t="shared" si="7"/>
        <v>0.029409063777032785</v>
      </c>
    </row>
    <row r="39" spans="1:17" s="516" customFormat="1" ht="18" customHeight="1">
      <c r="A39" s="523" t="s">
        <v>310</v>
      </c>
      <c r="B39" s="452">
        <v>13.659999999999998</v>
      </c>
      <c r="C39" s="451">
        <v>20.05</v>
      </c>
      <c r="D39" s="451">
        <f t="shared" si="0"/>
        <v>33.71</v>
      </c>
      <c r="E39" s="453">
        <f t="shared" si="1"/>
        <v>0.0017068447766701712</v>
      </c>
      <c r="F39" s="452">
        <v>1</v>
      </c>
      <c r="G39" s="451">
        <v>5.5</v>
      </c>
      <c r="H39" s="451">
        <f t="shared" si="2"/>
        <v>6.5</v>
      </c>
      <c r="I39" s="453">
        <f t="shared" si="3"/>
        <v>4.186153846153847</v>
      </c>
      <c r="J39" s="452">
        <v>127.19</v>
      </c>
      <c r="K39" s="451">
        <v>142.838</v>
      </c>
      <c r="L39" s="451">
        <f t="shared" si="4"/>
        <v>270.028</v>
      </c>
      <c r="M39" s="453">
        <f t="shared" si="5"/>
        <v>0.0014325423576888102</v>
      </c>
      <c r="N39" s="452">
        <v>97.19</v>
      </c>
      <c r="O39" s="451">
        <v>147.77</v>
      </c>
      <c r="P39" s="451">
        <f t="shared" si="6"/>
        <v>244.96</v>
      </c>
      <c r="Q39" s="522">
        <f t="shared" si="7"/>
        <v>0.1023350751143044</v>
      </c>
    </row>
    <row r="40" spans="1:17" s="516" customFormat="1" ht="18" customHeight="1">
      <c r="A40" s="523" t="s">
        <v>289</v>
      </c>
      <c r="B40" s="452">
        <v>16.842</v>
      </c>
      <c r="C40" s="451">
        <v>16.146</v>
      </c>
      <c r="D40" s="451">
        <f t="shared" si="0"/>
        <v>32.988</v>
      </c>
      <c r="E40" s="453">
        <f t="shared" si="1"/>
        <v>0.0016702876147373362</v>
      </c>
      <c r="F40" s="452">
        <v>11.679000000000002</v>
      </c>
      <c r="G40" s="451">
        <v>12.793000000000001</v>
      </c>
      <c r="H40" s="451">
        <f t="shared" si="2"/>
        <v>24.472</v>
      </c>
      <c r="I40" s="453">
        <f t="shared" si="3"/>
        <v>0.3479895390650538</v>
      </c>
      <c r="J40" s="452">
        <v>70.05699999999997</v>
      </c>
      <c r="K40" s="451">
        <v>74.86099999999999</v>
      </c>
      <c r="L40" s="451">
        <f t="shared" si="4"/>
        <v>144.91799999999995</v>
      </c>
      <c r="M40" s="453">
        <f t="shared" si="5"/>
        <v>0.00076881350597548</v>
      </c>
      <c r="N40" s="452">
        <v>93.31600000000002</v>
      </c>
      <c r="O40" s="451">
        <v>101.25100000000002</v>
      </c>
      <c r="P40" s="451">
        <f t="shared" si="6"/>
        <v>194.56700000000004</v>
      </c>
      <c r="Q40" s="522">
        <f t="shared" si="7"/>
        <v>-0.2551768799436702</v>
      </c>
    </row>
    <row r="41" spans="1:17" s="516" customFormat="1" ht="18" customHeight="1">
      <c r="A41" s="523" t="s">
        <v>285</v>
      </c>
      <c r="B41" s="452">
        <v>1.3530000000000002</v>
      </c>
      <c r="C41" s="451">
        <v>27.859</v>
      </c>
      <c r="D41" s="451">
        <f t="shared" si="0"/>
        <v>29.212000000000003</v>
      </c>
      <c r="E41" s="453">
        <f t="shared" si="1"/>
        <v>0.0014790966958199065</v>
      </c>
      <c r="F41" s="452">
        <v>0.6849999999999999</v>
      </c>
      <c r="G41" s="451">
        <v>15.34</v>
      </c>
      <c r="H41" s="451">
        <f t="shared" si="2"/>
        <v>16.025</v>
      </c>
      <c r="I41" s="453">
        <f t="shared" si="3"/>
        <v>0.8229017160686432</v>
      </c>
      <c r="J41" s="452">
        <v>37.937999999999995</v>
      </c>
      <c r="K41" s="451">
        <v>189.232</v>
      </c>
      <c r="L41" s="451">
        <f t="shared" si="4"/>
        <v>227.17</v>
      </c>
      <c r="M41" s="453">
        <f t="shared" si="5"/>
        <v>0.0012051737130822247</v>
      </c>
      <c r="N41" s="452">
        <v>13.959</v>
      </c>
      <c r="O41" s="451">
        <v>199.10099999999997</v>
      </c>
      <c r="P41" s="451">
        <f t="shared" si="6"/>
        <v>213.05999999999997</v>
      </c>
      <c r="Q41" s="522">
        <f t="shared" si="7"/>
        <v>0.06622547639162679</v>
      </c>
    </row>
    <row r="42" spans="1:17" s="516" customFormat="1" ht="18" customHeight="1" thickBot="1">
      <c r="A42" s="521" t="s">
        <v>224</v>
      </c>
      <c r="B42" s="519">
        <v>92.72000000000001</v>
      </c>
      <c r="C42" s="518">
        <v>158.75800000000004</v>
      </c>
      <c r="D42" s="518">
        <f t="shared" si="0"/>
        <v>251.47800000000007</v>
      </c>
      <c r="E42" s="520">
        <f t="shared" si="1"/>
        <v>0.012733132920423062</v>
      </c>
      <c r="F42" s="519">
        <v>320.65</v>
      </c>
      <c r="G42" s="518">
        <v>601.4</v>
      </c>
      <c r="H42" s="518">
        <f t="shared" si="2"/>
        <v>922.05</v>
      </c>
      <c r="I42" s="520">
        <f t="shared" si="3"/>
        <v>-0.7272620790629575</v>
      </c>
      <c r="J42" s="519">
        <v>1657.6320000000007</v>
      </c>
      <c r="K42" s="518">
        <v>2693.192</v>
      </c>
      <c r="L42" s="518">
        <f t="shared" si="4"/>
        <v>4350.8240000000005</v>
      </c>
      <c r="M42" s="520">
        <f t="shared" si="5"/>
        <v>0.02308182733216207</v>
      </c>
      <c r="N42" s="519">
        <v>3379.324</v>
      </c>
      <c r="O42" s="518">
        <v>4034.9910000000004</v>
      </c>
      <c r="P42" s="518">
        <f t="shared" si="6"/>
        <v>7414.3150000000005</v>
      </c>
      <c r="Q42" s="517">
        <f t="shared" si="7"/>
        <v>-0.4131859787451706</v>
      </c>
    </row>
    <row r="43" ht="16.5" thickTop="1">
      <c r="A43" s="434" t="s">
        <v>309</v>
      </c>
    </row>
    <row r="44" spans="1:2" ht="14.25">
      <c r="A44" s="514" t="s">
        <v>308</v>
      </c>
      <c r="B44" s="514"/>
    </row>
  </sheetData>
  <sheetProtection/>
  <mergeCells count="13">
    <mergeCell ref="Q5:Q6"/>
    <mergeCell ref="F5:H5"/>
    <mergeCell ref="J5:L5"/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</mergeCells>
  <conditionalFormatting sqref="Q43:Q65536 I43:I65536 Q3:Q6 I3:I6">
    <cfRule type="cellIs" priority="5" dxfId="83" operator="lessThan" stopIfTrue="1">
      <formula>0</formula>
    </cfRule>
  </conditionalFormatting>
  <conditionalFormatting sqref="I7:I41 Q7:Q41">
    <cfRule type="cellIs" priority="6" dxfId="83" operator="lessThan" stopIfTrue="1">
      <formula>0</formula>
    </cfRule>
    <cfRule type="cellIs" priority="7" dxfId="85" operator="greaterThanOrEqual" stopIfTrue="1">
      <formula>0</formula>
    </cfRule>
  </conditionalFormatting>
  <conditionalFormatting sqref="I42">
    <cfRule type="cellIs" priority="3" dxfId="83" operator="lessThan" stopIfTrue="1">
      <formula>0</formula>
    </cfRule>
    <cfRule type="cellIs" priority="4" dxfId="85" operator="greaterThanOrEqual" stopIfTrue="1">
      <formula>0</formula>
    </cfRule>
  </conditionalFormatting>
  <conditionalFormatting sqref="Q42">
    <cfRule type="cellIs" priority="1" dxfId="83" operator="lessThan" stopIfTrue="1">
      <formula>0</formula>
    </cfRule>
    <cfRule type="cellIs" priority="2" dxfId="85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Q24"/>
  <sheetViews>
    <sheetView showGridLines="0" zoomScale="90" zoomScaleNormal="90" zoomScalePageLayoutView="0" workbookViewId="0" topLeftCell="A1">
      <selection activeCell="Q26" sqref="Q26"/>
    </sheetView>
  </sheetViews>
  <sheetFormatPr defaultColWidth="7.8515625" defaultRowHeight="15"/>
  <cols>
    <col min="1" max="1" width="23.140625" style="434" customWidth="1"/>
    <col min="2" max="2" width="8.57421875" style="434" customWidth="1"/>
    <col min="3" max="3" width="8.8515625" style="434" customWidth="1"/>
    <col min="4" max="4" width="8.28125" style="434" customWidth="1"/>
    <col min="5" max="5" width="9.421875" style="434" customWidth="1"/>
    <col min="6" max="6" width="8.28125" style="434" customWidth="1"/>
    <col min="7" max="7" width="9.140625" style="434" customWidth="1"/>
    <col min="8" max="8" width="7.8515625" style="434" customWidth="1"/>
    <col min="9" max="9" width="8.57421875" style="434" bestFit="1" customWidth="1"/>
    <col min="10" max="10" width="10.28125" style="434" customWidth="1"/>
    <col min="11" max="11" width="9.57421875" style="434" customWidth="1"/>
    <col min="12" max="12" width="10.57421875" style="434" customWidth="1"/>
    <col min="13" max="13" width="9.8515625" style="434" bestFit="1" customWidth="1"/>
    <col min="14" max="14" width="9.8515625" style="434" customWidth="1"/>
    <col min="15" max="15" width="9.7109375" style="434" customWidth="1"/>
    <col min="16" max="16" width="10.00390625" style="434" customWidth="1"/>
    <col min="17" max="16384" width="7.8515625" style="434" customWidth="1"/>
  </cols>
  <sheetData>
    <row r="1" spans="16:17" ht="18.75" thickBot="1">
      <c r="P1" s="741" t="s">
        <v>36</v>
      </c>
      <c r="Q1" s="742"/>
    </row>
    <row r="2" ht="4.5" customHeight="1" thickBot="1"/>
    <row r="3" spans="1:17" ht="24" customHeight="1" thickBot="1" thickTop="1">
      <c r="A3" s="784" t="s">
        <v>320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6"/>
    </row>
    <row r="4" spans="1:17" ht="15.75" customHeight="1" thickBot="1">
      <c r="A4" s="803" t="s">
        <v>306</v>
      </c>
      <c r="B4" s="771" t="s">
        <v>53</v>
      </c>
      <c r="C4" s="772"/>
      <c r="D4" s="772"/>
      <c r="E4" s="772"/>
      <c r="F4" s="772"/>
      <c r="G4" s="772"/>
      <c r="H4" s="772"/>
      <c r="I4" s="773"/>
      <c r="J4" s="771" t="s">
        <v>52</v>
      </c>
      <c r="K4" s="772"/>
      <c r="L4" s="772"/>
      <c r="M4" s="772"/>
      <c r="N4" s="772"/>
      <c r="O4" s="772"/>
      <c r="P4" s="772"/>
      <c r="Q4" s="798"/>
    </row>
    <row r="5" spans="1:17" s="470" customFormat="1" ht="24" customHeight="1">
      <c r="A5" s="804"/>
      <c r="B5" s="759" t="s">
        <v>51</v>
      </c>
      <c r="C5" s="760"/>
      <c r="D5" s="760"/>
      <c r="E5" s="757" t="s">
        <v>48</v>
      </c>
      <c r="F5" s="759" t="s">
        <v>50</v>
      </c>
      <c r="G5" s="760"/>
      <c r="H5" s="760"/>
      <c r="I5" s="761" t="s">
        <v>46</v>
      </c>
      <c r="J5" s="794" t="s">
        <v>249</v>
      </c>
      <c r="K5" s="795"/>
      <c r="L5" s="795"/>
      <c r="M5" s="757" t="s">
        <v>48</v>
      </c>
      <c r="N5" s="794" t="s">
        <v>248</v>
      </c>
      <c r="O5" s="795"/>
      <c r="P5" s="795"/>
      <c r="Q5" s="792" t="s">
        <v>46</v>
      </c>
    </row>
    <row r="6" spans="1:17" s="467" customFormat="1" ht="15" thickBot="1">
      <c r="A6" s="805"/>
      <c r="B6" s="539" t="s">
        <v>25</v>
      </c>
      <c r="C6" s="538" t="s">
        <v>24</v>
      </c>
      <c r="D6" s="538" t="s">
        <v>21</v>
      </c>
      <c r="E6" s="797"/>
      <c r="F6" s="539" t="s">
        <v>25</v>
      </c>
      <c r="G6" s="538" t="s">
        <v>24</v>
      </c>
      <c r="H6" s="538" t="s">
        <v>21</v>
      </c>
      <c r="I6" s="796"/>
      <c r="J6" s="539" t="s">
        <v>25</v>
      </c>
      <c r="K6" s="538" t="s">
        <v>24</v>
      </c>
      <c r="L6" s="538" t="s">
        <v>21</v>
      </c>
      <c r="M6" s="797"/>
      <c r="N6" s="539" t="s">
        <v>25</v>
      </c>
      <c r="O6" s="538" t="s">
        <v>24</v>
      </c>
      <c r="P6" s="538" t="s">
        <v>21</v>
      </c>
      <c r="Q6" s="802"/>
    </row>
    <row r="7" spans="1:17" s="541" customFormat="1" ht="18" customHeight="1" thickBot="1" thickTop="1">
      <c r="A7" s="547" t="s">
        <v>32</v>
      </c>
      <c r="B7" s="545">
        <f>SUM(B8:B22)</f>
        <v>254276</v>
      </c>
      <c r="C7" s="544">
        <f>SUM(C8:C22)</f>
        <v>265672</v>
      </c>
      <c r="D7" s="543">
        <f aca="true" t="shared" si="0" ref="D7:D22">C7+B7</f>
        <v>519948</v>
      </c>
      <c r="E7" s="546">
        <f aca="true" t="shared" si="1" ref="E7:E22">D7/$D$7</f>
        <v>1</v>
      </c>
      <c r="F7" s="545">
        <f>SUM(F8:F22)</f>
        <v>217081</v>
      </c>
      <c r="G7" s="544">
        <f>SUM(G8:G22)</f>
        <v>238904</v>
      </c>
      <c r="H7" s="543">
        <f aca="true" t="shared" si="2" ref="H7:H22">G7+F7</f>
        <v>455985</v>
      </c>
      <c r="I7" s="546">
        <f aca="true" t="shared" si="3" ref="I7:I22">(D7/H7-1)</f>
        <v>0.14027435112997133</v>
      </c>
      <c r="J7" s="545">
        <f>SUM(J8:J22)</f>
        <v>2820151</v>
      </c>
      <c r="K7" s="544">
        <f>SUM(K8:K22)</f>
        <v>2725190</v>
      </c>
      <c r="L7" s="543">
        <f aca="true" t="shared" si="4" ref="L7:L22">K7+J7</f>
        <v>5545341</v>
      </c>
      <c r="M7" s="546">
        <f aca="true" t="shared" si="5" ref="M7:M22">L7/$L$7</f>
        <v>1</v>
      </c>
      <c r="N7" s="545">
        <f>SUM(N8:N22)</f>
        <v>2524045</v>
      </c>
      <c r="O7" s="544">
        <f>SUM(O8:O22)</f>
        <v>2463905</v>
      </c>
      <c r="P7" s="543">
        <f aca="true" t="shared" si="6" ref="P7:P22">O7+N7</f>
        <v>4987950</v>
      </c>
      <c r="Q7" s="542">
        <f aca="true" t="shared" si="7" ref="Q7:Q22">(L7/P7-1)</f>
        <v>0.11174751150272155</v>
      </c>
    </row>
    <row r="8" spans="1:17" s="516" customFormat="1" ht="18.75" customHeight="1" thickTop="1">
      <c r="A8" s="523" t="s">
        <v>305</v>
      </c>
      <c r="B8" s="452">
        <v>159704</v>
      </c>
      <c r="C8" s="451">
        <v>168815</v>
      </c>
      <c r="D8" s="451">
        <f t="shared" si="0"/>
        <v>328519</v>
      </c>
      <c r="E8" s="453">
        <f t="shared" si="1"/>
        <v>0.6318304907413819</v>
      </c>
      <c r="F8" s="452">
        <v>136187</v>
      </c>
      <c r="G8" s="451">
        <v>149854</v>
      </c>
      <c r="H8" s="451">
        <f t="shared" si="2"/>
        <v>286041</v>
      </c>
      <c r="I8" s="453">
        <f t="shared" si="3"/>
        <v>0.14850318660611594</v>
      </c>
      <c r="J8" s="452">
        <v>1725037</v>
      </c>
      <c r="K8" s="451">
        <v>1699123</v>
      </c>
      <c r="L8" s="451">
        <f t="shared" si="4"/>
        <v>3424160</v>
      </c>
      <c r="M8" s="453">
        <f t="shared" si="5"/>
        <v>0.6174841186502327</v>
      </c>
      <c r="N8" s="451">
        <v>1549678</v>
      </c>
      <c r="O8" s="451">
        <v>1541030</v>
      </c>
      <c r="P8" s="451">
        <f t="shared" si="6"/>
        <v>3090708</v>
      </c>
      <c r="Q8" s="522">
        <f t="shared" si="7"/>
        <v>0.10788854851380325</v>
      </c>
    </row>
    <row r="9" spans="1:17" s="516" customFormat="1" ht="18.75" customHeight="1">
      <c r="A9" s="523" t="s">
        <v>304</v>
      </c>
      <c r="B9" s="452">
        <v>33936</v>
      </c>
      <c r="C9" s="451">
        <v>33544</v>
      </c>
      <c r="D9" s="451">
        <f t="shared" si="0"/>
        <v>67480</v>
      </c>
      <c r="E9" s="453">
        <f t="shared" si="1"/>
        <v>0.1297822089901298</v>
      </c>
      <c r="F9" s="452">
        <v>28110</v>
      </c>
      <c r="G9" s="451">
        <v>29750</v>
      </c>
      <c r="H9" s="451">
        <f t="shared" si="2"/>
        <v>57860</v>
      </c>
      <c r="I9" s="453">
        <f t="shared" si="3"/>
        <v>0.1662633944002765</v>
      </c>
      <c r="J9" s="452">
        <v>378338</v>
      </c>
      <c r="K9" s="451">
        <v>356017</v>
      </c>
      <c r="L9" s="451">
        <f t="shared" si="4"/>
        <v>734355</v>
      </c>
      <c r="M9" s="453">
        <f t="shared" si="5"/>
        <v>0.13242738363610101</v>
      </c>
      <c r="N9" s="451">
        <v>333116</v>
      </c>
      <c r="O9" s="451">
        <v>318460</v>
      </c>
      <c r="P9" s="451">
        <f t="shared" si="6"/>
        <v>651576</v>
      </c>
      <c r="Q9" s="522">
        <f t="shared" si="7"/>
        <v>0.12704427419057795</v>
      </c>
    </row>
    <row r="10" spans="1:17" s="516" customFormat="1" ht="18.75" customHeight="1">
      <c r="A10" s="523" t="s">
        <v>303</v>
      </c>
      <c r="B10" s="452">
        <v>22722</v>
      </c>
      <c r="C10" s="451">
        <v>24977</v>
      </c>
      <c r="D10" s="451">
        <f t="shared" si="0"/>
        <v>47699</v>
      </c>
      <c r="E10" s="453">
        <f t="shared" si="1"/>
        <v>0.09173801995584174</v>
      </c>
      <c r="F10" s="452">
        <v>19569</v>
      </c>
      <c r="G10" s="451">
        <v>23370</v>
      </c>
      <c r="H10" s="451">
        <f t="shared" si="2"/>
        <v>42939</v>
      </c>
      <c r="I10" s="453">
        <f t="shared" si="3"/>
        <v>0.1108549337432172</v>
      </c>
      <c r="J10" s="452">
        <v>279448</v>
      </c>
      <c r="K10" s="451">
        <v>260671</v>
      </c>
      <c r="L10" s="451">
        <f t="shared" si="4"/>
        <v>540119</v>
      </c>
      <c r="M10" s="453">
        <f t="shared" si="5"/>
        <v>0.09740050251192849</v>
      </c>
      <c r="N10" s="451">
        <v>252570</v>
      </c>
      <c r="O10" s="451">
        <v>238585</v>
      </c>
      <c r="P10" s="451">
        <f t="shared" si="6"/>
        <v>491155</v>
      </c>
      <c r="Q10" s="522">
        <f t="shared" si="7"/>
        <v>0.0996915434027954</v>
      </c>
    </row>
    <row r="11" spans="1:17" s="516" customFormat="1" ht="18.75" customHeight="1">
      <c r="A11" s="523" t="s">
        <v>302</v>
      </c>
      <c r="B11" s="452">
        <v>12626</v>
      </c>
      <c r="C11" s="451">
        <v>13066</v>
      </c>
      <c r="D11" s="451">
        <f t="shared" si="0"/>
        <v>25692</v>
      </c>
      <c r="E11" s="453">
        <f t="shared" si="1"/>
        <v>0.049412633571049414</v>
      </c>
      <c r="F11" s="452">
        <v>11833</v>
      </c>
      <c r="G11" s="451">
        <v>12495</v>
      </c>
      <c r="H11" s="451">
        <f t="shared" si="2"/>
        <v>24328</v>
      </c>
      <c r="I11" s="453">
        <f t="shared" si="3"/>
        <v>0.056067083196317036</v>
      </c>
      <c r="J11" s="452">
        <v>142725</v>
      </c>
      <c r="K11" s="451">
        <v>144568</v>
      </c>
      <c r="L11" s="451">
        <f t="shared" si="4"/>
        <v>287293</v>
      </c>
      <c r="M11" s="453">
        <f t="shared" si="5"/>
        <v>0.051807995216164346</v>
      </c>
      <c r="N11" s="451">
        <v>134223</v>
      </c>
      <c r="O11" s="451">
        <v>135632</v>
      </c>
      <c r="P11" s="451">
        <f t="shared" si="6"/>
        <v>269855</v>
      </c>
      <c r="Q11" s="522">
        <f t="shared" si="7"/>
        <v>0.06461988845861666</v>
      </c>
    </row>
    <row r="12" spans="1:17" s="516" customFormat="1" ht="18.75" customHeight="1">
      <c r="A12" s="523" t="s">
        <v>301</v>
      </c>
      <c r="B12" s="452">
        <v>9448</v>
      </c>
      <c r="C12" s="451">
        <v>9346</v>
      </c>
      <c r="D12" s="451">
        <f t="shared" si="0"/>
        <v>18794</v>
      </c>
      <c r="E12" s="453">
        <f t="shared" si="1"/>
        <v>0.03614592228453615</v>
      </c>
      <c r="F12" s="452">
        <v>8010</v>
      </c>
      <c r="G12" s="451">
        <v>8230</v>
      </c>
      <c r="H12" s="451">
        <f t="shared" si="2"/>
        <v>16240</v>
      </c>
      <c r="I12" s="453">
        <f t="shared" si="3"/>
        <v>0.15726600985221673</v>
      </c>
      <c r="J12" s="452">
        <v>109101</v>
      </c>
      <c r="K12" s="451">
        <v>102570</v>
      </c>
      <c r="L12" s="451">
        <f t="shared" si="4"/>
        <v>211671</v>
      </c>
      <c r="M12" s="453">
        <f t="shared" si="5"/>
        <v>0.03817096189395747</v>
      </c>
      <c r="N12" s="451">
        <v>90428</v>
      </c>
      <c r="O12" s="451">
        <v>84929</v>
      </c>
      <c r="P12" s="451">
        <f t="shared" si="6"/>
        <v>175357</v>
      </c>
      <c r="Q12" s="522">
        <f t="shared" si="7"/>
        <v>0.2070861157524364</v>
      </c>
    </row>
    <row r="13" spans="1:17" s="516" customFormat="1" ht="18.75" customHeight="1">
      <c r="A13" s="523" t="s">
        <v>296</v>
      </c>
      <c r="B13" s="452">
        <v>5496</v>
      </c>
      <c r="C13" s="451">
        <v>6798</v>
      </c>
      <c r="D13" s="451">
        <f t="shared" si="0"/>
        <v>12294</v>
      </c>
      <c r="E13" s="453">
        <f t="shared" si="1"/>
        <v>0.023644672159523646</v>
      </c>
      <c r="F13" s="452">
        <v>4395</v>
      </c>
      <c r="G13" s="451">
        <v>6616</v>
      </c>
      <c r="H13" s="451">
        <f t="shared" si="2"/>
        <v>11011</v>
      </c>
      <c r="I13" s="453">
        <f t="shared" si="3"/>
        <v>0.11651984379257097</v>
      </c>
      <c r="J13" s="452">
        <v>70101</v>
      </c>
      <c r="K13" s="451">
        <v>64401</v>
      </c>
      <c r="L13" s="451">
        <f t="shared" si="4"/>
        <v>134502</v>
      </c>
      <c r="M13" s="453">
        <f t="shared" si="5"/>
        <v>0.02425495564655086</v>
      </c>
      <c r="N13" s="451">
        <v>63882</v>
      </c>
      <c r="O13" s="451">
        <v>60988</v>
      </c>
      <c r="P13" s="451">
        <f t="shared" si="6"/>
        <v>124870</v>
      </c>
      <c r="Q13" s="522">
        <f t="shared" si="7"/>
        <v>0.07713622167053735</v>
      </c>
    </row>
    <row r="14" spans="1:17" s="516" customFormat="1" ht="18.75" customHeight="1">
      <c r="A14" s="523" t="s">
        <v>300</v>
      </c>
      <c r="B14" s="452">
        <v>2877</v>
      </c>
      <c r="C14" s="451">
        <v>2764</v>
      </c>
      <c r="D14" s="451">
        <f t="shared" si="0"/>
        <v>5641</v>
      </c>
      <c r="E14" s="453">
        <f t="shared" si="1"/>
        <v>0.01084916183926085</v>
      </c>
      <c r="F14" s="452">
        <v>2218</v>
      </c>
      <c r="G14" s="451">
        <v>2458</v>
      </c>
      <c r="H14" s="451">
        <f t="shared" si="2"/>
        <v>4676</v>
      </c>
      <c r="I14" s="453">
        <f t="shared" si="3"/>
        <v>0.2063729683490163</v>
      </c>
      <c r="J14" s="452">
        <v>29347</v>
      </c>
      <c r="K14" s="451">
        <v>28342</v>
      </c>
      <c r="L14" s="451">
        <f t="shared" si="4"/>
        <v>57689</v>
      </c>
      <c r="M14" s="453">
        <f t="shared" si="5"/>
        <v>0.010403147434936824</v>
      </c>
      <c r="N14" s="451">
        <v>25084</v>
      </c>
      <c r="O14" s="451">
        <v>24703</v>
      </c>
      <c r="P14" s="451">
        <f t="shared" si="6"/>
        <v>49787</v>
      </c>
      <c r="Q14" s="522">
        <f t="shared" si="7"/>
        <v>0.15871613071685386</v>
      </c>
    </row>
    <row r="15" spans="1:17" s="516" customFormat="1" ht="18.75" customHeight="1">
      <c r="A15" s="523" t="s">
        <v>295</v>
      </c>
      <c r="B15" s="452">
        <v>3153</v>
      </c>
      <c r="C15" s="451">
        <v>2351</v>
      </c>
      <c r="D15" s="451">
        <f t="shared" si="0"/>
        <v>5504</v>
      </c>
      <c r="E15" s="453">
        <f t="shared" si="1"/>
        <v>0.010585673952010585</v>
      </c>
      <c r="F15" s="452">
        <v>2534</v>
      </c>
      <c r="G15" s="451">
        <v>2551</v>
      </c>
      <c r="H15" s="451">
        <f t="shared" si="2"/>
        <v>5085</v>
      </c>
      <c r="I15" s="453">
        <f t="shared" si="3"/>
        <v>0.08239921337266476</v>
      </c>
      <c r="J15" s="452">
        <v>32065</v>
      </c>
      <c r="K15" s="451">
        <v>26841</v>
      </c>
      <c r="L15" s="451">
        <f t="shared" si="4"/>
        <v>58906</v>
      </c>
      <c r="M15" s="453">
        <f t="shared" si="5"/>
        <v>0.010622610944935577</v>
      </c>
      <c r="N15" s="451">
        <v>30479</v>
      </c>
      <c r="O15" s="451">
        <v>26639</v>
      </c>
      <c r="P15" s="451">
        <f t="shared" si="6"/>
        <v>57118</v>
      </c>
      <c r="Q15" s="522">
        <f t="shared" si="7"/>
        <v>0.03130361707342688</v>
      </c>
    </row>
    <row r="16" spans="1:17" s="516" customFormat="1" ht="18.75" customHeight="1">
      <c r="A16" s="523" t="s">
        <v>289</v>
      </c>
      <c r="B16" s="452">
        <v>1774</v>
      </c>
      <c r="C16" s="451">
        <v>1660</v>
      </c>
      <c r="D16" s="451">
        <f t="shared" si="0"/>
        <v>3434</v>
      </c>
      <c r="E16" s="453">
        <f t="shared" si="1"/>
        <v>0.006604506604506605</v>
      </c>
      <c r="F16" s="452">
        <v>1445</v>
      </c>
      <c r="G16" s="451">
        <v>1290</v>
      </c>
      <c r="H16" s="451">
        <f t="shared" si="2"/>
        <v>2735</v>
      </c>
      <c r="I16" s="453">
        <f t="shared" si="3"/>
        <v>0.25557586837294344</v>
      </c>
      <c r="J16" s="452">
        <v>20533</v>
      </c>
      <c r="K16" s="451">
        <v>16565</v>
      </c>
      <c r="L16" s="451">
        <f t="shared" si="4"/>
        <v>37098</v>
      </c>
      <c r="M16" s="453">
        <f t="shared" si="5"/>
        <v>0.006689940257957085</v>
      </c>
      <c r="N16" s="451">
        <v>10870</v>
      </c>
      <c r="O16" s="451">
        <v>6386</v>
      </c>
      <c r="P16" s="451">
        <f t="shared" si="6"/>
        <v>17256</v>
      </c>
      <c r="Q16" s="522">
        <f t="shared" si="7"/>
        <v>1.1498609179415857</v>
      </c>
    </row>
    <row r="17" spans="1:17" s="516" customFormat="1" ht="18.75" customHeight="1">
      <c r="A17" s="523" t="s">
        <v>297</v>
      </c>
      <c r="B17" s="452">
        <v>644</v>
      </c>
      <c r="C17" s="451">
        <v>538</v>
      </c>
      <c r="D17" s="451">
        <f t="shared" si="0"/>
        <v>1182</v>
      </c>
      <c r="E17" s="453">
        <f t="shared" si="1"/>
        <v>0.0022733042535022733</v>
      </c>
      <c r="F17" s="452">
        <v>670</v>
      </c>
      <c r="G17" s="451">
        <v>576</v>
      </c>
      <c r="H17" s="451">
        <f t="shared" si="2"/>
        <v>1246</v>
      </c>
      <c r="I17" s="453">
        <f t="shared" si="3"/>
        <v>-0.051364365971107495</v>
      </c>
      <c r="J17" s="452">
        <v>8096</v>
      </c>
      <c r="K17" s="451">
        <v>6915</v>
      </c>
      <c r="L17" s="451">
        <f t="shared" si="4"/>
        <v>15011</v>
      </c>
      <c r="M17" s="453">
        <f t="shared" si="5"/>
        <v>0.002706957065399585</v>
      </c>
      <c r="N17" s="451">
        <v>8363</v>
      </c>
      <c r="O17" s="451">
        <v>7893</v>
      </c>
      <c r="P17" s="451">
        <f t="shared" si="6"/>
        <v>16256</v>
      </c>
      <c r="Q17" s="522">
        <f t="shared" si="7"/>
        <v>-0.07658710629921262</v>
      </c>
    </row>
    <row r="18" spans="1:17" s="516" customFormat="1" ht="18.75" customHeight="1">
      <c r="A18" s="523" t="s">
        <v>298</v>
      </c>
      <c r="B18" s="452">
        <v>477</v>
      </c>
      <c r="C18" s="451">
        <v>449</v>
      </c>
      <c r="D18" s="451">
        <f t="shared" si="0"/>
        <v>926</v>
      </c>
      <c r="E18" s="453">
        <f t="shared" si="1"/>
        <v>0.0017809473255017809</v>
      </c>
      <c r="F18" s="452">
        <v>488</v>
      </c>
      <c r="G18" s="451">
        <v>405</v>
      </c>
      <c r="H18" s="451">
        <f t="shared" si="2"/>
        <v>893</v>
      </c>
      <c r="I18" s="453">
        <f t="shared" si="3"/>
        <v>0.03695408734602457</v>
      </c>
      <c r="J18" s="452">
        <v>5969</v>
      </c>
      <c r="K18" s="451">
        <v>4777</v>
      </c>
      <c r="L18" s="451">
        <f t="shared" si="4"/>
        <v>10746</v>
      </c>
      <c r="M18" s="453">
        <f t="shared" si="5"/>
        <v>0.0019378429568172634</v>
      </c>
      <c r="N18" s="451">
        <v>5538</v>
      </c>
      <c r="O18" s="451">
        <v>4298</v>
      </c>
      <c r="P18" s="451">
        <f t="shared" si="6"/>
        <v>9836</v>
      </c>
      <c r="Q18" s="522">
        <f t="shared" si="7"/>
        <v>0.09251728344855636</v>
      </c>
    </row>
    <row r="19" spans="1:17" s="516" customFormat="1" ht="18.75" customHeight="1">
      <c r="A19" s="523" t="s">
        <v>287</v>
      </c>
      <c r="B19" s="452">
        <v>424</v>
      </c>
      <c r="C19" s="451">
        <v>386</v>
      </c>
      <c r="D19" s="451">
        <f t="shared" si="0"/>
        <v>810</v>
      </c>
      <c r="E19" s="453">
        <f t="shared" si="1"/>
        <v>0.0015578480925015578</v>
      </c>
      <c r="F19" s="452">
        <v>638</v>
      </c>
      <c r="G19" s="451">
        <v>443</v>
      </c>
      <c r="H19" s="451">
        <f t="shared" si="2"/>
        <v>1081</v>
      </c>
      <c r="I19" s="453">
        <f t="shared" si="3"/>
        <v>-0.2506938020351527</v>
      </c>
      <c r="J19" s="452">
        <v>7154</v>
      </c>
      <c r="K19" s="451">
        <v>4732</v>
      </c>
      <c r="L19" s="451">
        <f t="shared" si="4"/>
        <v>11886</v>
      </c>
      <c r="M19" s="453">
        <f t="shared" si="5"/>
        <v>0.002143420936602456</v>
      </c>
      <c r="N19" s="451">
        <v>8058</v>
      </c>
      <c r="O19" s="451">
        <v>5243</v>
      </c>
      <c r="P19" s="451">
        <f t="shared" si="6"/>
        <v>13301</v>
      </c>
      <c r="Q19" s="522">
        <f t="shared" si="7"/>
        <v>-0.1063829787234043</v>
      </c>
    </row>
    <row r="20" spans="1:17" s="516" customFormat="1" ht="18.75" customHeight="1">
      <c r="A20" s="523" t="s">
        <v>294</v>
      </c>
      <c r="B20" s="452">
        <v>348</v>
      </c>
      <c r="C20" s="451">
        <v>264</v>
      </c>
      <c r="D20" s="451">
        <f t="shared" si="0"/>
        <v>612</v>
      </c>
      <c r="E20" s="453">
        <f t="shared" si="1"/>
        <v>0.001177040781001177</v>
      </c>
      <c r="F20" s="452">
        <v>237</v>
      </c>
      <c r="G20" s="451">
        <v>223</v>
      </c>
      <c r="H20" s="451">
        <f t="shared" si="2"/>
        <v>460</v>
      </c>
      <c r="I20" s="453">
        <f t="shared" si="3"/>
        <v>0.33043478260869574</v>
      </c>
      <c r="J20" s="452">
        <v>3264</v>
      </c>
      <c r="K20" s="451">
        <v>2490</v>
      </c>
      <c r="L20" s="451">
        <f t="shared" si="4"/>
        <v>5754</v>
      </c>
      <c r="M20" s="453">
        <f t="shared" si="5"/>
        <v>0.0010376278032315776</v>
      </c>
      <c r="N20" s="451">
        <v>2807</v>
      </c>
      <c r="O20" s="451">
        <v>2033</v>
      </c>
      <c r="P20" s="451">
        <f t="shared" si="6"/>
        <v>4840</v>
      </c>
      <c r="Q20" s="522">
        <f t="shared" si="7"/>
        <v>0.18884297520661164</v>
      </c>
    </row>
    <row r="21" spans="1:17" s="516" customFormat="1" ht="18.75" customHeight="1">
      <c r="A21" s="523" t="s">
        <v>293</v>
      </c>
      <c r="B21" s="452">
        <v>154</v>
      </c>
      <c r="C21" s="451">
        <v>144</v>
      </c>
      <c r="D21" s="451">
        <f t="shared" si="0"/>
        <v>298</v>
      </c>
      <c r="E21" s="453">
        <f t="shared" si="1"/>
        <v>0.0005731342365005731</v>
      </c>
      <c r="F21" s="452">
        <v>150</v>
      </c>
      <c r="G21" s="451">
        <v>90</v>
      </c>
      <c r="H21" s="451">
        <f t="shared" si="2"/>
        <v>240</v>
      </c>
      <c r="I21" s="453">
        <f t="shared" si="3"/>
        <v>0.2416666666666667</v>
      </c>
      <c r="J21" s="452">
        <v>1829</v>
      </c>
      <c r="K21" s="451">
        <v>1234</v>
      </c>
      <c r="L21" s="451">
        <f t="shared" si="4"/>
        <v>3063</v>
      </c>
      <c r="M21" s="453">
        <f t="shared" si="5"/>
        <v>0.0005523555720017939</v>
      </c>
      <c r="N21" s="451">
        <v>1677</v>
      </c>
      <c r="O21" s="451">
        <v>1252</v>
      </c>
      <c r="P21" s="451">
        <f t="shared" si="6"/>
        <v>2929</v>
      </c>
      <c r="Q21" s="522">
        <f t="shared" si="7"/>
        <v>0.04574940252645954</v>
      </c>
    </row>
    <row r="22" spans="1:17" s="516" customFormat="1" ht="18.75" customHeight="1" thickBot="1">
      <c r="A22" s="521" t="s">
        <v>224</v>
      </c>
      <c r="B22" s="519">
        <v>493</v>
      </c>
      <c r="C22" s="518">
        <v>570</v>
      </c>
      <c r="D22" s="518">
        <f t="shared" si="0"/>
        <v>1063</v>
      </c>
      <c r="E22" s="520">
        <f t="shared" si="1"/>
        <v>0.0020444352127520445</v>
      </c>
      <c r="F22" s="519">
        <v>597</v>
      </c>
      <c r="G22" s="518">
        <v>553</v>
      </c>
      <c r="H22" s="518">
        <f t="shared" si="2"/>
        <v>1150</v>
      </c>
      <c r="I22" s="520">
        <f t="shared" si="3"/>
        <v>-0.07565217391304346</v>
      </c>
      <c r="J22" s="519">
        <v>7144</v>
      </c>
      <c r="K22" s="518">
        <v>5944</v>
      </c>
      <c r="L22" s="518">
        <f t="shared" si="4"/>
        <v>13088</v>
      </c>
      <c r="M22" s="520">
        <f t="shared" si="5"/>
        <v>0.0023601794731829837</v>
      </c>
      <c r="N22" s="519">
        <v>7272</v>
      </c>
      <c r="O22" s="518">
        <v>5834</v>
      </c>
      <c r="P22" s="518">
        <f t="shared" si="6"/>
        <v>13106</v>
      </c>
      <c r="Q22" s="517">
        <f t="shared" si="7"/>
        <v>-0.0013734167556843646</v>
      </c>
    </row>
    <row r="23" ht="16.5" customHeight="1" thickTop="1">
      <c r="A23" s="277" t="s">
        <v>270</v>
      </c>
    </row>
    <row r="24" spans="1:5" ht="15.75">
      <c r="A24" s="540" t="s">
        <v>269</v>
      </c>
      <c r="B24" s="514"/>
      <c r="C24" s="514"/>
      <c r="D24" s="514"/>
      <c r="E24" s="514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I23:I65536 Q23:Q65536 I3:I6 Q3:Q6">
    <cfRule type="cellIs" priority="5" dxfId="83" operator="lessThan" stopIfTrue="1">
      <formula>0</formula>
    </cfRule>
  </conditionalFormatting>
  <conditionalFormatting sqref="I7:I21 Q7:Q21">
    <cfRule type="cellIs" priority="6" dxfId="83" operator="lessThan" stopIfTrue="1">
      <formula>0</formula>
    </cfRule>
    <cfRule type="cellIs" priority="7" dxfId="85" operator="greaterThanOrEqual" stopIfTrue="1">
      <formula>0</formula>
    </cfRule>
  </conditionalFormatting>
  <conditionalFormatting sqref="I22">
    <cfRule type="cellIs" priority="3" dxfId="83" operator="lessThan" stopIfTrue="1">
      <formula>0</formula>
    </cfRule>
    <cfRule type="cellIs" priority="4" dxfId="85" operator="greaterThanOrEqual" stopIfTrue="1">
      <formula>0</formula>
    </cfRule>
  </conditionalFormatting>
  <conditionalFormatting sqref="Q22">
    <cfRule type="cellIs" priority="1" dxfId="83" operator="lessThan" stopIfTrue="1">
      <formula>0</formula>
    </cfRule>
    <cfRule type="cellIs" priority="2" dxfId="85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13"/>
  <sheetViews>
    <sheetView showGridLines="0" showRowColHeaders="0" tabSelected="1" zoomScalePageLayoutView="0" workbookViewId="0" topLeftCell="A1">
      <selection activeCell="A11" sqref="A11"/>
    </sheetView>
  </sheetViews>
  <sheetFormatPr defaultColWidth="11.421875" defaultRowHeight="15"/>
  <cols>
    <col min="1" max="16384" width="11.421875" style="595" customWidth="1"/>
  </cols>
  <sheetData>
    <row r="1" spans="1:8" ht="13.5" thickBot="1">
      <c r="A1" s="594"/>
      <c r="B1" s="594"/>
      <c r="C1" s="594"/>
      <c r="D1" s="594"/>
      <c r="E1" s="594"/>
      <c r="F1" s="594"/>
      <c r="G1" s="594"/>
      <c r="H1" s="594"/>
    </row>
    <row r="2" spans="1:14" ht="31.5" thickBot="1" thickTop="1">
      <c r="A2" s="596" t="s">
        <v>371</v>
      </c>
      <c r="B2" s="597"/>
      <c r="M2" s="613" t="s">
        <v>36</v>
      </c>
      <c r="N2" s="614"/>
    </row>
    <row r="3" spans="1:2" ht="25.5" thickTop="1">
      <c r="A3" s="598" t="s">
        <v>327</v>
      </c>
      <c r="B3" s="599"/>
    </row>
    <row r="6" spans="1:14" ht="24.75">
      <c r="A6" s="600" t="s">
        <v>372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</row>
    <row r="7" spans="1:14" ht="15.75">
      <c r="A7" s="602"/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</row>
    <row r="8" spans="1:14" ht="12.75" customHeight="1">
      <c r="A8" s="603"/>
      <c r="B8" s="604"/>
      <c r="C8" s="605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</row>
    <row r="9" spans="1:14" ht="24.75" customHeight="1">
      <c r="A9" s="606" t="s">
        <v>374</v>
      </c>
      <c r="B9" s="604"/>
      <c r="C9" s="605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</row>
    <row r="10" spans="1:14" ht="24.75" customHeight="1">
      <c r="A10" s="603" t="s">
        <v>375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</row>
    <row r="11" ht="15.75">
      <c r="A11" s="603"/>
    </row>
    <row r="12" ht="21">
      <c r="A12" s="606" t="s">
        <v>71</v>
      </c>
    </row>
    <row r="13" ht="15.75">
      <c r="A13" s="603" t="s">
        <v>373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K16" sqref="K16"/>
    </sheetView>
  </sheetViews>
  <sheetFormatPr defaultColWidth="7.421875" defaultRowHeight="15"/>
  <cols>
    <col min="1" max="1" width="21.421875" style="434" customWidth="1"/>
    <col min="2" max="2" width="7.421875" style="434" customWidth="1"/>
    <col min="3" max="3" width="8.8515625" style="434" customWidth="1"/>
    <col min="4" max="4" width="7.421875" style="434" customWidth="1"/>
    <col min="5" max="5" width="9.00390625" style="434" bestFit="1" customWidth="1"/>
    <col min="6" max="6" width="7.421875" style="434" customWidth="1"/>
    <col min="7" max="7" width="8.7109375" style="434" customWidth="1"/>
    <col min="8" max="8" width="7.421875" style="434" customWidth="1"/>
    <col min="9" max="9" width="8.28125" style="434" customWidth="1"/>
    <col min="10" max="10" width="8.421875" style="434" bestFit="1" customWidth="1"/>
    <col min="11" max="11" width="8.57421875" style="434" customWidth="1"/>
    <col min="12" max="12" width="8.421875" style="434" bestFit="1" customWidth="1"/>
    <col min="13" max="13" width="9.00390625" style="434" bestFit="1" customWidth="1"/>
    <col min="14" max="14" width="8.421875" style="434" bestFit="1" customWidth="1"/>
    <col min="15" max="15" width="8.57421875" style="434" customWidth="1"/>
    <col min="16" max="16" width="8.421875" style="434" bestFit="1" customWidth="1"/>
    <col min="17" max="17" width="7.57421875" style="434" bestFit="1" customWidth="1"/>
    <col min="18" max="16384" width="7.421875" style="434" customWidth="1"/>
  </cols>
  <sheetData>
    <row r="1" spans="16:17" ht="18.75" thickBot="1">
      <c r="P1" s="741" t="s">
        <v>36</v>
      </c>
      <c r="Q1" s="742"/>
    </row>
    <row r="2" ht="4.5" customHeight="1" thickBot="1"/>
    <row r="3" spans="1:17" ht="24" customHeight="1" thickBot="1">
      <c r="A3" s="751" t="s">
        <v>323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3"/>
    </row>
    <row r="4" spans="1:17" ht="15.75" customHeight="1" thickBot="1">
      <c r="A4" s="806" t="s">
        <v>306</v>
      </c>
      <c r="B4" s="771" t="s">
        <v>53</v>
      </c>
      <c r="C4" s="772"/>
      <c r="D4" s="772"/>
      <c r="E4" s="772"/>
      <c r="F4" s="772"/>
      <c r="G4" s="772"/>
      <c r="H4" s="772"/>
      <c r="I4" s="773"/>
      <c r="J4" s="771" t="s">
        <v>52</v>
      </c>
      <c r="K4" s="772"/>
      <c r="L4" s="772"/>
      <c r="M4" s="772"/>
      <c r="N4" s="772"/>
      <c r="O4" s="772"/>
      <c r="P4" s="772"/>
      <c r="Q4" s="773"/>
    </row>
    <row r="5" spans="1:17" s="467" customFormat="1" ht="26.25" customHeight="1">
      <c r="A5" s="807"/>
      <c r="B5" s="790" t="s">
        <v>51</v>
      </c>
      <c r="C5" s="791"/>
      <c r="D5" s="791"/>
      <c r="E5" s="757" t="s">
        <v>48</v>
      </c>
      <c r="F5" s="790" t="s">
        <v>50</v>
      </c>
      <c r="G5" s="791"/>
      <c r="H5" s="791"/>
      <c r="I5" s="761" t="s">
        <v>46</v>
      </c>
      <c r="J5" s="781" t="s">
        <v>249</v>
      </c>
      <c r="K5" s="782"/>
      <c r="L5" s="782"/>
      <c r="M5" s="757" t="s">
        <v>48</v>
      </c>
      <c r="N5" s="781" t="s">
        <v>248</v>
      </c>
      <c r="O5" s="782"/>
      <c r="P5" s="782"/>
      <c r="Q5" s="757" t="s">
        <v>46</v>
      </c>
    </row>
    <row r="6" spans="1:17" s="512" customFormat="1" ht="28.5" thickBot="1">
      <c r="A6" s="808"/>
      <c r="B6" s="565" t="s">
        <v>23</v>
      </c>
      <c r="C6" s="564" t="s">
        <v>22</v>
      </c>
      <c r="D6" s="564" t="s">
        <v>21</v>
      </c>
      <c r="E6" s="758"/>
      <c r="F6" s="565" t="s">
        <v>23</v>
      </c>
      <c r="G6" s="564" t="s">
        <v>22</v>
      </c>
      <c r="H6" s="564" t="s">
        <v>21</v>
      </c>
      <c r="I6" s="762"/>
      <c r="J6" s="565" t="s">
        <v>23</v>
      </c>
      <c r="K6" s="564" t="s">
        <v>22</v>
      </c>
      <c r="L6" s="564" t="s">
        <v>21</v>
      </c>
      <c r="M6" s="758"/>
      <c r="N6" s="565" t="s">
        <v>23</v>
      </c>
      <c r="O6" s="564" t="s">
        <v>22</v>
      </c>
      <c r="P6" s="564" t="s">
        <v>21</v>
      </c>
      <c r="Q6" s="758"/>
    </row>
    <row r="7" spans="1:17" s="558" customFormat="1" ht="18.75" customHeight="1" thickBot="1">
      <c r="A7" s="563" t="s">
        <v>32</v>
      </c>
      <c r="B7" s="562">
        <f>SUM(B8:B12)</f>
        <v>22703.459</v>
      </c>
      <c r="C7" s="561">
        <f>SUM(C8:C12)</f>
        <v>18052.369999999995</v>
      </c>
      <c r="D7" s="560">
        <f aca="true" t="shared" si="0" ref="D7:D12">C7+B7</f>
        <v>40755.829</v>
      </c>
      <c r="E7" s="559">
        <f aca="true" t="shared" si="1" ref="E7:E12">D7/$D$7</f>
        <v>1</v>
      </c>
      <c r="F7" s="562">
        <f>SUM(F8:F12)</f>
        <v>23877.136000000002</v>
      </c>
      <c r="G7" s="561">
        <f>SUM(G8:G12)</f>
        <v>15340.528999999993</v>
      </c>
      <c r="H7" s="560">
        <f aca="true" t="shared" si="2" ref="H7:H12">G7+F7</f>
        <v>39217.66499999999</v>
      </c>
      <c r="I7" s="559">
        <f aca="true" t="shared" si="3" ref="I7:I12">(D7/H7-1)</f>
        <v>0.03922120299614984</v>
      </c>
      <c r="J7" s="562">
        <f>SUM(J8:J12)</f>
        <v>264285.59000000014</v>
      </c>
      <c r="K7" s="561">
        <f>SUM(K8:K12)</f>
        <v>175903.46300000022</v>
      </c>
      <c r="L7" s="560">
        <f aca="true" t="shared" si="4" ref="L7:L12">K7+J7</f>
        <v>440189.05300000036</v>
      </c>
      <c r="M7" s="559">
        <f aca="true" t="shared" si="5" ref="M7:M12">L7/$L$7</f>
        <v>1</v>
      </c>
      <c r="N7" s="562">
        <f>SUM(N8:N12)</f>
        <v>254441.327</v>
      </c>
      <c r="O7" s="561">
        <f>SUM(O8:O12)</f>
        <v>134868.66200000007</v>
      </c>
      <c r="P7" s="560">
        <f aca="true" t="shared" si="6" ref="P7:P12">O7+N7</f>
        <v>389309.98900000006</v>
      </c>
      <c r="Q7" s="559">
        <f aca="true" t="shared" si="7" ref="Q7:Q12">(L7/P7-1)</f>
        <v>0.1306903635601302</v>
      </c>
    </row>
    <row r="8" spans="1:17" s="549" customFormat="1" ht="18.75" customHeight="1" thickTop="1">
      <c r="A8" s="557" t="s">
        <v>305</v>
      </c>
      <c r="B8" s="556">
        <v>18454.634</v>
      </c>
      <c r="C8" s="555">
        <v>15032.001999999997</v>
      </c>
      <c r="D8" s="555">
        <f t="shared" si="0"/>
        <v>33486.636</v>
      </c>
      <c r="E8" s="554">
        <f t="shared" si="1"/>
        <v>0.8216404087866793</v>
      </c>
      <c r="F8" s="556">
        <v>19344.868000000002</v>
      </c>
      <c r="G8" s="555">
        <v>12657.693999999994</v>
      </c>
      <c r="H8" s="555">
        <f t="shared" si="2"/>
        <v>32002.561999999998</v>
      </c>
      <c r="I8" s="554">
        <f t="shared" si="3"/>
        <v>0.04637359971367294</v>
      </c>
      <c r="J8" s="556">
        <v>219995.89000000004</v>
      </c>
      <c r="K8" s="555">
        <v>145691.9910000002</v>
      </c>
      <c r="L8" s="555">
        <f t="shared" si="4"/>
        <v>365687.8810000003</v>
      </c>
      <c r="M8" s="554">
        <f t="shared" si="5"/>
        <v>0.8307518746950756</v>
      </c>
      <c r="N8" s="555">
        <v>210908.232</v>
      </c>
      <c r="O8" s="555">
        <v>108530.6910000001</v>
      </c>
      <c r="P8" s="555">
        <f t="shared" si="6"/>
        <v>319438.92300000007</v>
      </c>
      <c r="Q8" s="554">
        <f t="shared" si="7"/>
        <v>0.1447818492676305</v>
      </c>
    </row>
    <row r="9" spans="1:17" s="549" customFormat="1" ht="18.75" customHeight="1">
      <c r="A9" s="557" t="s">
        <v>304</v>
      </c>
      <c r="B9" s="556">
        <v>3841.133</v>
      </c>
      <c r="C9" s="555">
        <v>1529.6309999999999</v>
      </c>
      <c r="D9" s="555">
        <f t="shared" si="0"/>
        <v>5370.763999999999</v>
      </c>
      <c r="E9" s="554">
        <f t="shared" si="1"/>
        <v>0.13177903950867983</v>
      </c>
      <c r="F9" s="556">
        <v>4117.928</v>
      </c>
      <c r="G9" s="555">
        <v>1064.6029999999998</v>
      </c>
      <c r="H9" s="555">
        <f t="shared" si="2"/>
        <v>5182.531</v>
      </c>
      <c r="I9" s="554">
        <f t="shared" si="3"/>
        <v>0.03632067034427755</v>
      </c>
      <c r="J9" s="556">
        <v>39924.70200000005</v>
      </c>
      <c r="K9" s="555">
        <v>14644.099000000002</v>
      </c>
      <c r="L9" s="555">
        <f t="shared" si="4"/>
        <v>54568.80100000005</v>
      </c>
      <c r="M9" s="554">
        <f t="shared" si="5"/>
        <v>0.12396673799155111</v>
      </c>
      <c r="N9" s="555">
        <v>40528.505999999994</v>
      </c>
      <c r="O9" s="555">
        <v>12091.184999999989</v>
      </c>
      <c r="P9" s="555">
        <f t="shared" si="6"/>
        <v>52619.690999999984</v>
      </c>
      <c r="Q9" s="554">
        <f t="shared" si="7"/>
        <v>0.03704145659084279</v>
      </c>
    </row>
    <row r="10" spans="1:17" s="549" customFormat="1" ht="18.75" customHeight="1">
      <c r="A10" s="557" t="s">
        <v>303</v>
      </c>
      <c r="B10" s="556">
        <v>296.76</v>
      </c>
      <c r="C10" s="555">
        <v>911.9839999999999</v>
      </c>
      <c r="D10" s="555">
        <f t="shared" si="0"/>
        <v>1208.744</v>
      </c>
      <c r="E10" s="554">
        <f t="shared" si="1"/>
        <v>0.029658187053439644</v>
      </c>
      <c r="F10" s="556">
        <v>243.04700000000003</v>
      </c>
      <c r="G10" s="555">
        <v>1173.6340000000002</v>
      </c>
      <c r="H10" s="555">
        <f t="shared" si="2"/>
        <v>1416.6810000000003</v>
      </c>
      <c r="I10" s="554">
        <f t="shared" si="3"/>
        <v>-0.14677757377984202</v>
      </c>
      <c r="J10" s="556">
        <v>3067.372</v>
      </c>
      <c r="K10" s="555">
        <v>9966.786999999998</v>
      </c>
      <c r="L10" s="555">
        <f t="shared" si="4"/>
        <v>13034.158999999998</v>
      </c>
      <c r="M10" s="554">
        <f t="shared" si="5"/>
        <v>0.02961036607150698</v>
      </c>
      <c r="N10" s="555">
        <v>2151.6170000000006</v>
      </c>
      <c r="O10" s="555">
        <v>9510.016000000005</v>
      </c>
      <c r="P10" s="555">
        <f t="shared" si="6"/>
        <v>11661.633000000005</v>
      </c>
      <c r="Q10" s="554">
        <f t="shared" si="7"/>
        <v>0.11769586643654373</v>
      </c>
    </row>
    <row r="11" spans="1:17" s="549" customFormat="1" ht="18.75" customHeight="1">
      <c r="A11" s="557" t="s">
        <v>301</v>
      </c>
      <c r="B11" s="556">
        <v>90.445</v>
      </c>
      <c r="C11" s="555">
        <v>558.599</v>
      </c>
      <c r="D11" s="555">
        <f t="shared" si="0"/>
        <v>649.0440000000001</v>
      </c>
      <c r="E11" s="554">
        <f t="shared" si="1"/>
        <v>0.015925182137750165</v>
      </c>
      <c r="F11" s="556">
        <v>81.446</v>
      </c>
      <c r="G11" s="555">
        <v>419.272</v>
      </c>
      <c r="H11" s="555">
        <f t="shared" si="2"/>
        <v>500.71799999999996</v>
      </c>
      <c r="I11" s="554">
        <f t="shared" si="3"/>
        <v>0.29622661857572563</v>
      </c>
      <c r="J11" s="556">
        <v>1022.2039999999997</v>
      </c>
      <c r="K11" s="555">
        <v>5214.021</v>
      </c>
      <c r="L11" s="555">
        <f t="shared" si="4"/>
        <v>6236.224999999999</v>
      </c>
      <c r="M11" s="554">
        <f t="shared" si="5"/>
        <v>0.01416715149433758</v>
      </c>
      <c r="N11" s="555">
        <v>615.2259999999999</v>
      </c>
      <c r="O11" s="555">
        <v>4599.0199999999995</v>
      </c>
      <c r="P11" s="555">
        <f t="shared" si="6"/>
        <v>5214.245999999999</v>
      </c>
      <c r="Q11" s="554">
        <f t="shared" si="7"/>
        <v>0.19599746540535312</v>
      </c>
    </row>
    <row r="12" spans="1:17" s="549" customFormat="1" ht="18.75" customHeight="1" thickBot="1">
      <c r="A12" s="553" t="s">
        <v>224</v>
      </c>
      <c r="B12" s="552">
        <v>20.487</v>
      </c>
      <c r="C12" s="551">
        <v>20.154</v>
      </c>
      <c r="D12" s="551">
        <f t="shared" si="0"/>
        <v>40.641</v>
      </c>
      <c r="E12" s="550">
        <f t="shared" si="1"/>
        <v>0.0009971825134510207</v>
      </c>
      <c r="F12" s="552">
        <v>89.84700000000001</v>
      </c>
      <c r="G12" s="551">
        <v>25.326</v>
      </c>
      <c r="H12" s="551">
        <f t="shared" si="2"/>
        <v>115.173</v>
      </c>
      <c r="I12" s="550">
        <f t="shared" si="3"/>
        <v>-0.6471308379568128</v>
      </c>
      <c r="J12" s="552">
        <v>275.42199999999997</v>
      </c>
      <c r="K12" s="551">
        <v>386.565</v>
      </c>
      <c r="L12" s="551">
        <f t="shared" si="4"/>
        <v>661.987</v>
      </c>
      <c r="M12" s="550">
        <f t="shared" si="5"/>
        <v>0.0015038697475286814</v>
      </c>
      <c r="N12" s="552">
        <v>237.746</v>
      </c>
      <c r="O12" s="551">
        <v>137.75</v>
      </c>
      <c r="P12" s="551">
        <f t="shared" si="6"/>
        <v>375.496</v>
      </c>
      <c r="Q12" s="550">
        <f t="shared" si="7"/>
        <v>0.7629668491808168</v>
      </c>
    </row>
    <row r="13" ht="14.25">
      <c r="A13" s="277" t="s">
        <v>322</v>
      </c>
    </row>
    <row r="14" spans="1:3" ht="14.25">
      <c r="A14" s="548" t="s">
        <v>321</v>
      </c>
      <c r="B14" s="514"/>
      <c r="C14" s="514"/>
    </row>
  </sheetData>
  <sheetProtection/>
  <mergeCells count="13">
    <mergeCell ref="Q5:Q6"/>
    <mergeCell ref="F5:H5"/>
    <mergeCell ref="J5:L5"/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</mergeCells>
  <conditionalFormatting sqref="Q13:Q65536 I13:I65536 Q2:Q6 I1:I6">
    <cfRule type="cellIs" priority="5" dxfId="83" operator="lessThan" stopIfTrue="1">
      <formula>0</formula>
    </cfRule>
  </conditionalFormatting>
  <conditionalFormatting sqref="I7:I11 Q7:Q11">
    <cfRule type="cellIs" priority="6" dxfId="84" operator="lessThan" stopIfTrue="1">
      <formula>0</formula>
    </cfRule>
    <cfRule type="cellIs" priority="7" dxfId="86" operator="greaterThanOrEqual" stopIfTrue="1">
      <formula>0</formula>
    </cfRule>
  </conditionalFormatting>
  <conditionalFormatting sqref="I12">
    <cfRule type="cellIs" priority="3" dxfId="84" operator="lessThan" stopIfTrue="1">
      <formula>0</formula>
    </cfRule>
    <cfRule type="cellIs" priority="4" dxfId="86" operator="greaterThanOrEqual" stopIfTrue="1">
      <formula>0</formula>
    </cfRule>
  </conditionalFormatting>
  <conditionalFormatting sqref="Q12">
    <cfRule type="cellIs" priority="1" dxfId="84" operator="lessThan" stopIfTrue="1">
      <formula>0</formula>
    </cfRule>
    <cfRule type="cellIs" priority="2" dxfId="86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6"/>
  <sheetViews>
    <sheetView showGridLines="0" zoomScale="88" zoomScaleNormal="88" zoomScalePageLayoutView="0" workbookViewId="0" topLeftCell="A19">
      <selection activeCell="C40" sqref="C40"/>
    </sheetView>
  </sheetViews>
  <sheetFormatPr defaultColWidth="11.421875" defaultRowHeight="1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14062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616" t="s">
        <v>36</v>
      </c>
      <c r="P1" s="617"/>
    </row>
    <row r="2" ht="5.25" customHeight="1"/>
    <row r="3" ht="4.5" customHeight="1" thickBot="1"/>
    <row r="4" spans="1:16" ht="13.5" customHeight="1" thickTop="1">
      <c r="A4" s="618" t="s">
        <v>35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20"/>
    </row>
    <row r="5" spans="1:16" ht="12.75" customHeight="1">
      <c r="A5" s="621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3"/>
    </row>
    <row r="6" spans="1:16" ht="5.25" customHeight="1" thickBot="1">
      <c r="A6" s="176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4"/>
      <c r="P6" s="173"/>
    </row>
    <row r="7" spans="1:16" ht="16.5" customHeight="1" thickTop="1">
      <c r="A7" s="172"/>
      <c r="B7" s="171"/>
      <c r="C7" s="632" t="s">
        <v>34</v>
      </c>
      <c r="D7" s="633"/>
      <c r="E7" s="633"/>
      <c r="F7" s="650"/>
      <c r="G7" s="657" t="s">
        <v>33</v>
      </c>
      <c r="H7" s="658"/>
      <c r="I7" s="658"/>
      <c r="J7" s="658"/>
      <c r="K7" s="658"/>
      <c r="L7" s="658"/>
      <c r="M7" s="658"/>
      <c r="N7" s="658"/>
      <c r="O7" s="624" t="s">
        <v>32</v>
      </c>
      <c r="P7" s="625"/>
    </row>
    <row r="8" spans="1:16" ht="3.75" customHeight="1" thickBot="1">
      <c r="A8" s="165"/>
      <c r="B8" s="164"/>
      <c r="C8" s="651"/>
      <c r="D8" s="652"/>
      <c r="E8" s="652"/>
      <c r="F8" s="653"/>
      <c r="G8" s="659"/>
      <c r="H8" s="660"/>
      <c r="I8" s="660"/>
      <c r="J8" s="660"/>
      <c r="K8" s="660"/>
      <c r="L8" s="660"/>
      <c r="M8" s="660"/>
      <c r="N8" s="660"/>
      <c r="O8" s="170"/>
      <c r="P8" s="169"/>
    </row>
    <row r="9" spans="1:16" ht="21.75" customHeight="1" thickBot="1" thickTop="1">
      <c r="A9" s="630" t="s">
        <v>31</v>
      </c>
      <c r="B9" s="631"/>
      <c r="C9" s="634" t="s">
        <v>28</v>
      </c>
      <c r="D9" s="637" t="s">
        <v>30</v>
      </c>
      <c r="E9" s="640" t="s">
        <v>29</v>
      </c>
      <c r="F9" s="647" t="s">
        <v>27</v>
      </c>
      <c r="G9" s="632" t="s">
        <v>28</v>
      </c>
      <c r="H9" s="633"/>
      <c r="I9" s="633"/>
      <c r="J9" s="168" t="s">
        <v>30</v>
      </c>
      <c r="K9" s="167"/>
      <c r="L9" s="166"/>
      <c r="M9" s="661" t="s">
        <v>29</v>
      </c>
      <c r="N9" s="654" t="s">
        <v>27</v>
      </c>
      <c r="O9" s="643" t="s">
        <v>28</v>
      </c>
      <c r="P9" s="645" t="s">
        <v>27</v>
      </c>
    </row>
    <row r="10" spans="1:16" ht="9" customHeight="1">
      <c r="A10" s="165"/>
      <c r="B10" s="164"/>
      <c r="C10" s="635"/>
      <c r="D10" s="638"/>
      <c r="E10" s="641"/>
      <c r="F10" s="648"/>
      <c r="G10" s="162" t="s">
        <v>26</v>
      </c>
      <c r="H10" s="161" t="s">
        <v>26</v>
      </c>
      <c r="I10" s="163" t="s">
        <v>26</v>
      </c>
      <c r="J10" s="162" t="s">
        <v>26</v>
      </c>
      <c r="K10" s="161" t="s">
        <v>26</v>
      </c>
      <c r="L10" s="160" t="s">
        <v>26</v>
      </c>
      <c r="M10" s="662"/>
      <c r="N10" s="655"/>
      <c r="O10" s="644"/>
      <c r="P10" s="646"/>
    </row>
    <row r="11" spans="1:16" ht="15.75" customHeight="1" thickBot="1">
      <c r="A11" s="159"/>
      <c r="B11" s="158"/>
      <c r="C11" s="636"/>
      <c r="D11" s="639"/>
      <c r="E11" s="642"/>
      <c r="F11" s="649"/>
      <c r="G11" s="156" t="s">
        <v>25</v>
      </c>
      <c r="H11" s="155" t="s">
        <v>24</v>
      </c>
      <c r="I11" s="157" t="s">
        <v>21</v>
      </c>
      <c r="J11" s="156" t="s">
        <v>23</v>
      </c>
      <c r="K11" s="155" t="s">
        <v>22</v>
      </c>
      <c r="L11" s="154" t="s">
        <v>21</v>
      </c>
      <c r="M11" s="663"/>
      <c r="N11" s="656"/>
      <c r="O11" s="644"/>
      <c r="P11" s="646"/>
    </row>
    <row r="12" spans="1:16" ht="18" customHeight="1" thickTop="1">
      <c r="A12" s="626">
        <v>2009</v>
      </c>
      <c r="B12" s="80" t="s">
        <v>19</v>
      </c>
      <c r="C12" s="150">
        <v>733018</v>
      </c>
      <c r="D12" s="153">
        <v>6483.820000000001</v>
      </c>
      <c r="E12" s="152">
        <v>898.682</v>
      </c>
      <c r="F12" s="151">
        <f aca="true" t="shared" si="0" ref="F12:F35">E12+D12</f>
        <v>7382.502</v>
      </c>
      <c r="G12" s="150">
        <v>268696</v>
      </c>
      <c r="H12" s="149">
        <v>240173</v>
      </c>
      <c r="I12" s="148">
        <f aca="true" t="shared" si="1" ref="I12:I23">H12+G12</f>
        <v>508869</v>
      </c>
      <c r="J12" s="147">
        <v>23960.495000000003</v>
      </c>
      <c r="K12" s="146">
        <v>10490.597</v>
      </c>
      <c r="L12" s="145">
        <f aca="true" t="shared" si="2" ref="L12:L23">K12+J12</f>
        <v>34451.092000000004</v>
      </c>
      <c r="M12" s="144">
        <v>393.9170000000001</v>
      </c>
      <c r="N12" s="143">
        <f aca="true" t="shared" si="3" ref="N12:N35">M12+L12</f>
        <v>34845.009000000005</v>
      </c>
      <c r="O12" s="142">
        <f aca="true" t="shared" si="4" ref="O12:O23">I12+C12</f>
        <v>1241887</v>
      </c>
      <c r="P12" s="141">
        <f aca="true" t="shared" si="5" ref="P12:P23">N12+F12</f>
        <v>42227.511000000006</v>
      </c>
    </row>
    <row r="13" spans="1:16" s="140" customFormat="1" ht="18" customHeight="1">
      <c r="A13" s="627"/>
      <c r="B13" s="80" t="s">
        <v>18</v>
      </c>
      <c r="C13" s="87">
        <v>668872</v>
      </c>
      <c r="D13" s="119">
        <v>7666.226000000006</v>
      </c>
      <c r="E13" s="118">
        <v>1067.4029999999998</v>
      </c>
      <c r="F13" s="117">
        <f t="shared" si="0"/>
        <v>8733.629000000006</v>
      </c>
      <c r="G13" s="87">
        <v>192435</v>
      </c>
      <c r="H13" s="86">
        <v>178630</v>
      </c>
      <c r="I13" s="115">
        <f t="shared" si="1"/>
        <v>371065</v>
      </c>
      <c r="J13" s="114">
        <v>22922.131999999994</v>
      </c>
      <c r="K13" s="113">
        <v>10971.667000000001</v>
      </c>
      <c r="L13" s="112">
        <f t="shared" si="2"/>
        <v>33893.799</v>
      </c>
      <c r="M13" s="111">
        <v>476.24999999999994</v>
      </c>
      <c r="N13" s="110">
        <f t="shared" si="3"/>
        <v>34370.049</v>
      </c>
      <c r="O13" s="133">
        <f t="shared" si="4"/>
        <v>1039937</v>
      </c>
      <c r="P13" s="108">
        <f t="shared" si="5"/>
        <v>43103.67800000001</v>
      </c>
    </row>
    <row r="14" spans="1:16" ht="18" customHeight="1">
      <c r="A14" s="627"/>
      <c r="B14" s="80" t="s">
        <v>17</v>
      </c>
      <c r="C14" s="87">
        <v>744157</v>
      </c>
      <c r="D14" s="119">
        <v>8528.449999999997</v>
      </c>
      <c r="E14" s="118">
        <v>1100.859</v>
      </c>
      <c r="F14" s="117">
        <f t="shared" si="0"/>
        <v>9629.308999999997</v>
      </c>
      <c r="G14" s="87">
        <v>213521</v>
      </c>
      <c r="H14" s="86">
        <v>191654</v>
      </c>
      <c r="I14" s="115">
        <f t="shared" si="1"/>
        <v>405175</v>
      </c>
      <c r="J14" s="139">
        <v>20956.708999999995</v>
      </c>
      <c r="K14" s="113">
        <v>11939.231999999996</v>
      </c>
      <c r="L14" s="112">
        <f t="shared" si="2"/>
        <v>32895.94099999999</v>
      </c>
      <c r="M14" s="111">
        <v>524.753</v>
      </c>
      <c r="N14" s="110">
        <f t="shared" si="3"/>
        <v>33420.69399999999</v>
      </c>
      <c r="O14" s="133">
        <f t="shared" si="4"/>
        <v>1149332</v>
      </c>
      <c r="P14" s="108">
        <f t="shared" si="5"/>
        <v>43050.00299999998</v>
      </c>
    </row>
    <row r="15" spans="1:16" ht="18" customHeight="1">
      <c r="A15" s="627"/>
      <c r="B15" s="80" t="s">
        <v>16</v>
      </c>
      <c r="C15" s="87">
        <v>755671</v>
      </c>
      <c r="D15" s="119">
        <v>7651.128999999993</v>
      </c>
      <c r="E15" s="118">
        <v>1101.4259999999997</v>
      </c>
      <c r="F15" s="117">
        <f t="shared" si="0"/>
        <v>8752.554999999993</v>
      </c>
      <c r="G15" s="87">
        <v>211311</v>
      </c>
      <c r="H15" s="86">
        <v>206202</v>
      </c>
      <c r="I15" s="115">
        <f t="shared" si="1"/>
        <v>417513</v>
      </c>
      <c r="J15" s="114">
        <v>28613.039000000008</v>
      </c>
      <c r="K15" s="113">
        <v>12279.337000000003</v>
      </c>
      <c r="L15" s="112">
        <f t="shared" si="2"/>
        <v>40892.37600000001</v>
      </c>
      <c r="M15" s="111">
        <v>422.771</v>
      </c>
      <c r="N15" s="110">
        <f t="shared" si="3"/>
        <v>41315.14700000001</v>
      </c>
      <c r="O15" s="133">
        <f t="shared" si="4"/>
        <v>1173184</v>
      </c>
      <c r="P15" s="108">
        <f t="shared" si="5"/>
        <v>50067.702000000005</v>
      </c>
    </row>
    <row r="16" spans="1:16" s="138" customFormat="1" ht="18" customHeight="1">
      <c r="A16" s="627"/>
      <c r="B16" s="80" t="s">
        <v>15</v>
      </c>
      <c r="C16" s="87">
        <v>724014</v>
      </c>
      <c r="D16" s="119">
        <v>7934.0949999999975</v>
      </c>
      <c r="E16" s="118">
        <v>1165.6030000000003</v>
      </c>
      <c r="F16" s="117">
        <f t="shared" si="0"/>
        <v>9099.697999999999</v>
      </c>
      <c r="G16" s="87">
        <v>200323</v>
      </c>
      <c r="H16" s="86">
        <v>193831</v>
      </c>
      <c r="I16" s="115">
        <f t="shared" si="1"/>
        <v>394154</v>
      </c>
      <c r="J16" s="114">
        <v>24819.528999999977</v>
      </c>
      <c r="K16" s="113">
        <v>12358.210000000005</v>
      </c>
      <c r="L16" s="112">
        <f t="shared" si="2"/>
        <v>37177.73899999998</v>
      </c>
      <c r="M16" s="111">
        <v>527.3499999999998</v>
      </c>
      <c r="N16" s="110">
        <f t="shared" si="3"/>
        <v>37705.08899999998</v>
      </c>
      <c r="O16" s="133">
        <f t="shared" si="4"/>
        <v>1118168</v>
      </c>
      <c r="P16" s="108">
        <f t="shared" si="5"/>
        <v>46804.786999999975</v>
      </c>
    </row>
    <row r="17" spans="1:16" s="124" customFormat="1" ht="18" customHeight="1">
      <c r="A17" s="627"/>
      <c r="B17" s="80" t="s">
        <v>14</v>
      </c>
      <c r="C17" s="87">
        <v>823588</v>
      </c>
      <c r="D17" s="119">
        <v>7728.895999999994</v>
      </c>
      <c r="E17" s="118">
        <v>1048.1100000000006</v>
      </c>
      <c r="F17" s="117">
        <f t="shared" si="0"/>
        <v>8777.005999999994</v>
      </c>
      <c r="G17" s="87">
        <v>247368</v>
      </c>
      <c r="H17" s="86">
        <v>250328</v>
      </c>
      <c r="I17" s="115">
        <f t="shared" si="1"/>
        <v>497696</v>
      </c>
      <c r="J17" s="114">
        <v>20468.38300000001</v>
      </c>
      <c r="K17" s="113">
        <v>11053.642</v>
      </c>
      <c r="L17" s="112">
        <f t="shared" si="2"/>
        <v>31522.02500000001</v>
      </c>
      <c r="M17" s="111">
        <v>484.78</v>
      </c>
      <c r="N17" s="110">
        <f t="shared" si="3"/>
        <v>32006.805000000008</v>
      </c>
      <c r="O17" s="133">
        <f t="shared" si="4"/>
        <v>1321284</v>
      </c>
      <c r="P17" s="108">
        <f t="shared" si="5"/>
        <v>40783.811</v>
      </c>
    </row>
    <row r="18" spans="1:16" s="123" customFormat="1" ht="18" customHeight="1">
      <c r="A18" s="627"/>
      <c r="B18" s="80" t="s">
        <v>13</v>
      </c>
      <c r="C18" s="87">
        <v>925096</v>
      </c>
      <c r="D18" s="119">
        <v>7894.994</v>
      </c>
      <c r="E18" s="118">
        <v>1272.103</v>
      </c>
      <c r="F18" s="117">
        <f t="shared" si="0"/>
        <v>9167.097</v>
      </c>
      <c r="G18" s="87">
        <v>245574</v>
      </c>
      <c r="H18" s="86">
        <v>281837</v>
      </c>
      <c r="I18" s="115">
        <f t="shared" si="1"/>
        <v>527411</v>
      </c>
      <c r="J18" s="114">
        <v>19785.65999999999</v>
      </c>
      <c r="K18" s="113">
        <v>10941.337000000003</v>
      </c>
      <c r="L18" s="112">
        <f t="shared" si="2"/>
        <v>30726.996999999992</v>
      </c>
      <c r="M18" s="111">
        <v>582.0060000000003</v>
      </c>
      <c r="N18" s="110">
        <f t="shared" si="3"/>
        <v>31309.002999999993</v>
      </c>
      <c r="O18" s="133">
        <f t="shared" si="4"/>
        <v>1452507</v>
      </c>
      <c r="P18" s="108">
        <f t="shared" si="5"/>
        <v>40476.09999999999</v>
      </c>
    </row>
    <row r="19" spans="1:16" s="122" customFormat="1" ht="18" customHeight="1">
      <c r="A19" s="627"/>
      <c r="B19" s="80" t="s">
        <v>12</v>
      </c>
      <c r="C19" s="87">
        <v>924951</v>
      </c>
      <c r="D19" s="119">
        <v>7356.128999999996</v>
      </c>
      <c r="E19" s="118">
        <v>1212.6119999999999</v>
      </c>
      <c r="F19" s="117">
        <f t="shared" si="0"/>
        <v>8568.740999999996</v>
      </c>
      <c r="G19" s="87">
        <v>272824</v>
      </c>
      <c r="H19" s="86">
        <v>247906</v>
      </c>
      <c r="I19" s="115">
        <f t="shared" si="1"/>
        <v>520730</v>
      </c>
      <c r="J19" s="114">
        <v>20499.90400000001</v>
      </c>
      <c r="K19" s="113">
        <v>11079.870999999997</v>
      </c>
      <c r="L19" s="112">
        <f t="shared" si="2"/>
        <v>31579.77500000001</v>
      </c>
      <c r="M19" s="111">
        <v>521.1679999999999</v>
      </c>
      <c r="N19" s="110">
        <f t="shared" si="3"/>
        <v>32100.94300000001</v>
      </c>
      <c r="O19" s="133">
        <f t="shared" si="4"/>
        <v>1445681</v>
      </c>
      <c r="P19" s="108">
        <f t="shared" si="5"/>
        <v>40669.68400000001</v>
      </c>
    </row>
    <row r="20" spans="1:16" ht="18" customHeight="1">
      <c r="A20" s="627"/>
      <c r="B20" s="80" t="s">
        <v>11</v>
      </c>
      <c r="C20" s="87">
        <v>871266</v>
      </c>
      <c r="D20" s="119">
        <v>7793.950999999997</v>
      </c>
      <c r="E20" s="118">
        <v>1278.5389999999993</v>
      </c>
      <c r="F20" s="117">
        <f t="shared" si="0"/>
        <v>9072.489999999996</v>
      </c>
      <c r="G20" s="87">
        <v>225784</v>
      </c>
      <c r="H20" s="86">
        <v>199427</v>
      </c>
      <c r="I20" s="115">
        <f t="shared" si="1"/>
        <v>425211</v>
      </c>
      <c r="J20" s="114">
        <v>22213.030999999984</v>
      </c>
      <c r="K20" s="113">
        <v>12476.045000000002</v>
      </c>
      <c r="L20" s="112">
        <f t="shared" si="2"/>
        <v>34689.07599999999</v>
      </c>
      <c r="M20" s="111">
        <v>570.8090000000001</v>
      </c>
      <c r="N20" s="110">
        <f t="shared" si="3"/>
        <v>35259.88499999999</v>
      </c>
      <c r="O20" s="133">
        <f t="shared" si="4"/>
        <v>1296477</v>
      </c>
      <c r="P20" s="108">
        <f t="shared" si="5"/>
        <v>44332.374999999985</v>
      </c>
    </row>
    <row r="21" spans="1:16" s="137" customFormat="1" ht="18" customHeight="1">
      <c r="A21" s="628"/>
      <c r="B21" s="80" t="s">
        <v>10</v>
      </c>
      <c r="C21" s="87">
        <v>998863</v>
      </c>
      <c r="D21" s="119">
        <v>8195.342999999999</v>
      </c>
      <c r="E21" s="118">
        <v>1339.1940000000004</v>
      </c>
      <c r="F21" s="117">
        <f t="shared" si="0"/>
        <v>9534.537</v>
      </c>
      <c r="G21" s="87">
        <v>229128</v>
      </c>
      <c r="H21" s="86">
        <v>235013</v>
      </c>
      <c r="I21" s="115">
        <f t="shared" si="1"/>
        <v>464141</v>
      </c>
      <c r="J21" s="114">
        <v>26325.309000000016</v>
      </c>
      <c r="K21" s="113">
        <v>15938.195000000003</v>
      </c>
      <c r="L21" s="112">
        <f t="shared" si="2"/>
        <v>42263.504000000015</v>
      </c>
      <c r="M21" s="111">
        <v>638.6080000000002</v>
      </c>
      <c r="N21" s="110">
        <f t="shared" si="3"/>
        <v>42902.112000000016</v>
      </c>
      <c r="O21" s="133">
        <f t="shared" si="4"/>
        <v>1463004</v>
      </c>
      <c r="P21" s="108">
        <f t="shared" si="5"/>
        <v>52436.64900000002</v>
      </c>
    </row>
    <row r="22" spans="1:16" ht="18" customHeight="1">
      <c r="A22" s="627"/>
      <c r="B22" s="106" t="s">
        <v>9</v>
      </c>
      <c r="C22" s="105">
        <v>944194</v>
      </c>
      <c r="D22" s="104">
        <v>7647.925000000003</v>
      </c>
      <c r="E22" s="103">
        <v>1240.4259999999997</v>
      </c>
      <c r="F22" s="102">
        <f t="shared" si="0"/>
        <v>8888.351000000002</v>
      </c>
      <c r="G22" s="105">
        <v>217081</v>
      </c>
      <c r="H22" s="100">
        <v>238904</v>
      </c>
      <c r="I22" s="99">
        <f t="shared" si="1"/>
        <v>455985</v>
      </c>
      <c r="J22" s="98">
        <v>23877.136</v>
      </c>
      <c r="K22" s="97">
        <v>15340.528999999988</v>
      </c>
      <c r="L22" s="96">
        <f t="shared" si="2"/>
        <v>39217.664999999986</v>
      </c>
      <c r="M22" s="95">
        <v>684.8539999999997</v>
      </c>
      <c r="N22" s="136">
        <f t="shared" si="3"/>
        <v>39902.518999999986</v>
      </c>
      <c r="O22" s="135">
        <f t="shared" si="4"/>
        <v>1400179</v>
      </c>
      <c r="P22" s="92">
        <f t="shared" si="5"/>
        <v>48790.86999999999</v>
      </c>
    </row>
    <row r="23" spans="1:16" ht="18" customHeight="1" thickBot="1">
      <c r="A23" s="629"/>
      <c r="B23" s="80" t="s">
        <v>20</v>
      </c>
      <c r="C23" s="87">
        <v>1043194</v>
      </c>
      <c r="D23" s="119">
        <v>9780.840000000004</v>
      </c>
      <c r="E23" s="118">
        <v>1390.595</v>
      </c>
      <c r="F23" s="117">
        <f t="shared" si="0"/>
        <v>11171.435000000003</v>
      </c>
      <c r="G23" s="87">
        <v>240984</v>
      </c>
      <c r="H23" s="86">
        <v>294563</v>
      </c>
      <c r="I23" s="115">
        <f t="shared" si="1"/>
        <v>535547</v>
      </c>
      <c r="J23" s="114">
        <v>24601.020999999986</v>
      </c>
      <c r="K23" s="113">
        <v>16807.95899999999</v>
      </c>
      <c r="L23" s="112">
        <f t="shared" si="2"/>
        <v>41408.97999999998</v>
      </c>
      <c r="M23" s="111">
        <v>950.9329999999999</v>
      </c>
      <c r="N23" s="134">
        <f t="shared" si="3"/>
        <v>42359.91299999998</v>
      </c>
      <c r="O23" s="133">
        <f t="shared" si="4"/>
        <v>1578741</v>
      </c>
      <c r="P23" s="108">
        <f t="shared" si="5"/>
        <v>53531.34799999998</v>
      </c>
    </row>
    <row r="24" spans="1:16" ht="3.75" customHeight="1">
      <c r="A24" s="132"/>
      <c r="B24" s="131"/>
      <c r="C24" s="130"/>
      <c r="D24" s="129"/>
      <c r="E24" s="128"/>
      <c r="F24" s="127">
        <f t="shared" si="0"/>
        <v>0</v>
      </c>
      <c r="G24" s="66"/>
      <c r="H24" s="65"/>
      <c r="I24" s="67"/>
      <c r="J24" s="66"/>
      <c r="K24" s="65"/>
      <c r="L24" s="64"/>
      <c r="M24" s="126"/>
      <c r="N24" s="62">
        <f t="shared" si="3"/>
        <v>0</v>
      </c>
      <c r="O24" s="125"/>
      <c r="P24" s="60"/>
    </row>
    <row r="25" spans="1:16" ht="18" customHeight="1">
      <c r="A25" s="615"/>
      <c r="B25" s="80" t="s">
        <v>19</v>
      </c>
      <c r="C25" s="87">
        <v>1024970</v>
      </c>
      <c r="D25" s="119">
        <v>7086.655000000001</v>
      </c>
      <c r="E25" s="118">
        <v>1003.5830000000001</v>
      </c>
      <c r="F25" s="117">
        <f t="shared" si="0"/>
        <v>8090.238000000001</v>
      </c>
      <c r="G25" s="116">
        <v>284288</v>
      </c>
      <c r="H25" s="86">
        <v>261693</v>
      </c>
      <c r="I25" s="115">
        <f aca="true" t="shared" si="6" ref="I25:I35">H25+G25</f>
        <v>545981</v>
      </c>
      <c r="J25" s="114">
        <v>27088.933999999997</v>
      </c>
      <c r="K25" s="113">
        <v>14213.623000000003</v>
      </c>
      <c r="L25" s="112">
        <f aca="true" t="shared" si="7" ref="L25:L35">K25+J25</f>
        <v>41302.557</v>
      </c>
      <c r="M25" s="111">
        <v>630.667</v>
      </c>
      <c r="N25" s="110">
        <f t="shared" si="3"/>
        <v>41933.224</v>
      </c>
      <c r="O25" s="109">
        <f aca="true" t="shared" si="8" ref="O25:O35">I25+C25</f>
        <v>1570951</v>
      </c>
      <c r="P25" s="108">
        <f aca="true" t="shared" si="9" ref="P25:P35">N25+F25</f>
        <v>50023.462</v>
      </c>
    </row>
    <row r="26" spans="1:16" ht="18" customHeight="1">
      <c r="A26" s="615"/>
      <c r="B26" s="80" t="s">
        <v>18</v>
      </c>
      <c r="C26" s="87">
        <v>928323</v>
      </c>
      <c r="D26" s="119">
        <v>7931.109999999997</v>
      </c>
      <c r="E26" s="118">
        <v>1135.9940000000004</v>
      </c>
      <c r="F26" s="117">
        <f t="shared" si="0"/>
        <v>9067.103999999998</v>
      </c>
      <c r="G26" s="116">
        <v>202715</v>
      </c>
      <c r="H26" s="86">
        <v>188295</v>
      </c>
      <c r="I26" s="115">
        <f t="shared" si="6"/>
        <v>391010</v>
      </c>
      <c r="J26" s="114">
        <v>23549.742999999988</v>
      </c>
      <c r="K26" s="113">
        <v>13644.380000000005</v>
      </c>
      <c r="L26" s="112">
        <f t="shared" si="7"/>
        <v>37194.12299999999</v>
      </c>
      <c r="M26" s="111">
        <v>615.9159999999999</v>
      </c>
      <c r="N26" s="110">
        <f t="shared" si="3"/>
        <v>37810.03899999999</v>
      </c>
      <c r="O26" s="109">
        <f t="shared" si="8"/>
        <v>1319333</v>
      </c>
      <c r="P26" s="108">
        <f t="shared" si="9"/>
        <v>46877.14299999999</v>
      </c>
    </row>
    <row r="27" spans="1:16" ht="18" customHeight="1">
      <c r="A27" s="615"/>
      <c r="B27" s="80" t="s">
        <v>17</v>
      </c>
      <c r="C27" s="87">
        <v>1076945</v>
      </c>
      <c r="D27" s="119">
        <v>9036.668999999996</v>
      </c>
      <c r="E27" s="118">
        <v>1238.8320000000003</v>
      </c>
      <c r="F27" s="117">
        <f t="shared" si="0"/>
        <v>10275.500999999997</v>
      </c>
      <c r="G27" s="116">
        <v>250371</v>
      </c>
      <c r="H27" s="86">
        <v>216855</v>
      </c>
      <c r="I27" s="115">
        <f t="shared" si="6"/>
        <v>467226</v>
      </c>
      <c r="J27" s="114">
        <v>25382.67400000001</v>
      </c>
      <c r="K27" s="113">
        <v>16991.138000000003</v>
      </c>
      <c r="L27" s="112">
        <f t="shared" si="7"/>
        <v>42373.81200000001</v>
      </c>
      <c r="M27" s="111">
        <v>808.5249999999999</v>
      </c>
      <c r="N27" s="110">
        <f t="shared" si="3"/>
        <v>43182.337000000014</v>
      </c>
      <c r="O27" s="109">
        <f t="shared" si="8"/>
        <v>1544171</v>
      </c>
      <c r="P27" s="108">
        <f t="shared" si="9"/>
        <v>53457.83800000001</v>
      </c>
    </row>
    <row r="28" spans="1:16" ht="18" customHeight="1">
      <c r="A28" s="615">
        <v>2010</v>
      </c>
      <c r="B28" s="80" t="s">
        <v>16</v>
      </c>
      <c r="C28" s="87">
        <v>1009177</v>
      </c>
      <c r="D28" s="119">
        <v>7568.481000000003</v>
      </c>
      <c r="E28" s="118">
        <v>1186.8619999999996</v>
      </c>
      <c r="F28" s="117">
        <f t="shared" si="0"/>
        <v>8755.343000000003</v>
      </c>
      <c r="G28" s="116">
        <v>215471</v>
      </c>
      <c r="H28" s="86">
        <v>215500</v>
      </c>
      <c r="I28" s="115">
        <f t="shared" si="6"/>
        <v>430971</v>
      </c>
      <c r="J28" s="114">
        <v>28129.26999999998</v>
      </c>
      <c r="K28" s="113">
        <v>15637.245000000004</v>
      </c>
      <c r="L28" s="112">
        <f t="shared" si="7"/>
        <v>43766.514999999985</v>
      </c>
      <c r="M28" s="111">
        <v>787.1009999999995</v>
      </c>
      <c r="N28" s="110">
        <f t="shared" si="3"/>
        <v>44553.61599999999</v>
      </c>
      <c r="O28" s="109">
        <f t="shared" si="8"/>
        <v>1440148</v>
      </c>
      <c r="P28" s="108">
        <f t="shared" si="9"/>
        <v>53308.95899999999</v>
      </c>
    </row>
    <row r="29" spans="1:16" ht="18" customHeight="1">
      <c r="A29" s="615"/>
      <c r="B29" s="80" t="s">
        <v>15</v>
      </c>
      <c r="C29" s="87">
        <v>1057219</v>
      </c>
      <c r="D29" s="119">
        <v>8599.75</v>
      </c>
      <c r="E29" s="118">
        <v>1165.6399999999999</v>
      </c>
      <c r="F29" s="117">
        <f t="shared" si="0"/>
        <v>9765.39</v>
      </c>
      <c r="G29" s="116">
        <v>226400</v>
      </c>
      <c r="H29" s="86">
        <v>221447</v>
      </c>
      <c r="I29" s="115">
        <f t="shared" si="6"/>
        <v>447847</v>
      </c>
      <c r="J29" s="114">
        <v>25369.495999999985</v>
      </c>
      <c r="K29" s="113">
        <v>16339.443</v>
      </c>
      <c r="L29" s="112">
        <f t="shared" si="7"/>
        <v>41708.938999999984</v>
      </c>
      <c r="M29" s="111">
        <v>721.5259999999998</v>
      </c>
      <c r="N29" s="110">
        <f t="shared" si="3"/>
        <v>42430.46499999998</v>
      </c>
      <c r="O29" s="109">
        <f t="shared" si="8"/>
        <v>1505066</v>
      </c>
      <c r="P29" s="108">
        <f t="shared" si="9"/>
        <v>52195.85499999998</v>
      </c>
    </row>
    <row r="30" spans="1:16" s="124" customFormat="1" ht="18" customHeight="1">
      <c r="A30" s="615"/>
      <c r="B30" s="80" t="s">
        <v>14</v>
      </c>
      <c r="C30" s="87">
        <v>1123329</v>
      </c>
      <c r="D30" s="119">
        <v>8545.662999999997</v>
      </c>
      <c r="E30" s="118">
        <v>1083.4999999999998</v>
      </c>
      <c r="F30" s="117">
        <f t="shared" si="0"/>
        <v>9629.162999999997</v>
      </c>
      <c r="G30" s="116">
        <v>265899</v>
      </c>
      <c r="H30" s="86">
        <v>257366</v>
      </c>
      <c r="I30" s="115">
        <f t="shared" si="6"/>
        <v>523265</v>
      </c>
      <c r="J30" s="114">
        <v>21841.091999999997</v>
      </c>
      <c r="K30" s="113">
        <v>15501.852999999997</v>
      </c>
      <c r="L30" s="112">
        <f t="shared" si="7"/>
        <v>37342.94499999999</v>
      </c>
      <c r="M30" s="111">
        <v>752.5529999999999</v>
      </c>
      <c r="N30" s="110">
        <f t="shared" si="3"/>
        <v>38095.49799999999</v>
      </c>
      <c r="O30" s="109">
        <f t="shared" si="8"/>
        <v>1646594</v>
      </c>
      <c r="P30" s="108">
        <f t="shared" si="9"/>
        <v>47724.66099999999</v>
      </c>
    </row>
    <row r="31" spans="1:16" s="123" customFormat="1" ht="18" customHeight="1">
      <c r="A31" s="121"/>
      <c r="B31" s="80" t="s">
        <v>13</v>
      </c>
      <c r="C31" s="87">
        <v>1223306</v>
      </c>
      <c r="D31" s="119">
        <v>8474.816000000003</v>
      </c>
      <c r="E31" s="118">
        <v>1117.3740000000003</v>
      </c>
      <c r="F31" s="117">
        <f t="shared" si="0"/>
        <v>9592.190000000002</v>
      </c>
      <c r="G31" s="116">
        <v>288296</v>
      </c>
      <c r="H31" s="86">
        <v>323100</v>
      </c>
      <c r="I31" s="115">
        <f t="shared" si="6"/>
        <v>611396</v>
      </c>
      <c r="J31" s="114">
        <v>21729.269000000004</v>
      </c>
      <c r="K31" s="113">
        <v>16479.375000000007</v>
      </c>
      <c r="L31" s="112">
        <f t="shared" si="7"/>
        <v>38208.644000000015</v>
      </c>
      <c r="M31" s="111">
        <v>434.95899999999995</v>
      </c>
      <c r="N31" s="110">
        <f t="shared" si="3"/>
        <v>38643.60300000002</v>
      </c>
      <c r="O31" s="109">
        <f t="shared" si="8"/>
        <v>1834702</v>
      </c>
      <c r="P31" s="108">
        <f t="shared" si="9"/>
        <v>48235.79300000002</v>
      </c>
    </row>
    <row r="32" spans="1:16" s="122" customFormat="1" ht="18" customHeight="1">
      <c r="A32" s="121"/>
      <c r="B32" s="80" t="s">
        <v>12</v>
      </c>
      <c r="C32" s="87">
        <v>1181152</v>
      </c>
      <c r="D32" s="119">
        <v>8164.089999999998</v>
      </c>
      <c r="E32" s="118">
        <v>1180.3080000000004</v>
      </c>
      <c r="F32" s="117">
        <f t="shared" si="0"/>
        <v>9344.398</v>
      </c>
      <c r="G32" s="116">
        <v>310033</v>
      </c>
      <c r="H32" s="86">
        <v>280914</v>
      </c>
      <c r="I32" s="115">
        <f t="shared" si="6"/>
        <v>590947</v>
      </c>
      <c r="J32" s="114">
        <v>21442.39699999999</v>
      </c>
      <c r="K32" s="113">
        <v>15547.732</v>
      </c>
      <c r="L32" s="112">
        <f t="shared" si="7"/>
        <v>36990.128999999986</v>
      </c>
      <c r="M32" s="111">
        <v>358.597</v>
      </c>
      <c r="N32" s="110">
        <f t="shared" si="3"/>
        <v>37348.72599999999</v>
      </c>
      <c r="O32" s="109">
        <f t="shared" si="8"/>
        <v>1772099</v>
      </c>
      <c r="P32" s="108">
        <f t="shared" si="9"/>
        <v>46693.12399999999</v>
      </c>
    </row>
    <row r="33" spans="1:16" ht="18" customHeight="1">
      <c r="A33" s="121"/>
      <c r="B33" s="80" t="s">
        <v>11</v>
      </c>
      <c r="C33" s="87">
        <v>1096850</v>
      </c>
      <c r="D33" s="119">
        <v>9190.755000000006</v>
      </c>
      <c r="E33" s="118">
        <v>1243.1539999999998</v>
      </c>
      <c r="F33" s="117">
        <f t="shared" si="0"/>
        <v>10433.909000000007</v>
      </c>
      <c r="G33" s="116">
        <v>255954</v>
      </c>
      <c r="H33" s="86">
        <v>225061</v>
      </c>
      <c r="I33" s="115">
        <f t="shared" si="6"/>
        <v>481015</v>
      </c>
      <c r="J33" s="114">
        <v>22869.74600000001</v>
      </c>
      <c r="K33" s="113">
        <v>15876.318000000001</v>
      </c>
      <c r="L33" s="112">
        <f t="shared" si="7"/>
        <v>38746.06400000001</v>
      </c>
      <c r="M33" s="111">
        <v>473.58799999999997</v>
      </c>
      <c r="N33" s="110">
        <f t="shared" si="3"/>
        <v>39219.65200000002</v>
      </c>
      <c r="O33" s="109">
        <f t="shared" si="8"/>
        <v>1577865</v>
      </c>
      <c r="P33" s="108">
        <f t="shared" si="9"/>
        <v>49653.56100000002</v>
      </c>
    </row>
    <row r="34" spans="1:16" s="91" customFormat="1" ht="18" customHeight="1">
      <c r="A34" s="120"/>
      <c r="B34" s="80" t="s">
        <v>10</v>
      </c>
      <c r="C34" s="87">
        <v>1206244</v>
      </c>
      <c r="D34" s="119">
        <v>9774.888999999997</v>
      </c>
      <c r="E34" s="118">
        <v>1172.3360000000011</v>
      </c>
      <c r="F34" s="117">
        <f t="shared" si="0"/>
        <v>10947.224999999999</v>
      </c>
      <c r="G34" s="116">
        <v>266448</v>
      </c>
      <c r="H34" s="86">
        <v>269287</v>
      </c>
      <c r="I34" s="115">
        <f t="shared" si="6"/>
        <v>535735</v>
      </c>
      <c r="J34" s="114">
        <v>24179.51000000001</v>
      </c>
      <c r="K34" s="113">
        <v>17619.986000000008</v>
      </c>
      <c r="L34" s="112">
        <f t="shared" si="7"/>
        <v>41799.496000000014</v>
      </c>
      <c r="M34" s="111">
        <v>549.616</v>
      </c>
      <c r="N34" s="110">
        <f t="shared" si="3"/>
        <v>42349.112000000016</v>
      </c>
      <c r="O34" s="109">
        <f t="shared" si="8"/>
        <v>1741979</v>
      </c>
      <c r="P34" s="108">
        <f t="shared" si="9"/>
        <v>53296.337000000014</v>
      </c>
    </row>
    <row r="35" spans="1:16" s="91" customFormat="1" ht="18" customHeight="1" thickBot="1">
      <c r="A35" s="107"/>
      <c r="B35" s="106" t="s">
        <v>9</v>
      </c>
      <c r="C35" s="105">
        <v>1128917</v>
      </c>
      <c r="D35" s="104">
        <v>9874.945999999994</v>
      </c>
      <c r="E35" s="103">
        <v>1212.1729999999998</v>
      </c>
      <c r="F35" s="102">
        <f t="shared" si="0"/>
        <v>11087.118999999995</v>
      </c>
      <c r="G35" s="101">
        <v>254276</v>
      </c>
      <c r="H35" s="100">
        <v>265672</v>
      </c>
      <c r="I35" s="99">
        <f t="shared" si="6"/>
        <v>519948</v>
      </c>
      <c r="J35" s="98">
        <v>22703.459</v>
      </c>
      <c r="K35" s="97">
        <v>18052.37</v>
      </c>
      <c r="L35" s="96">
        <f t="shared" si="7"/>
        <v>40755.829</v>
      </c>
      <c r="M35" s="95">
        <v>500.37199999999984</v>
      </c>
      <c r="N35" s="94">
        <f t="shared" si="3"/>
        <v>41256.201</v>
      </c>
      <c r="O35" s="93">
        <f t="shared" si="8"/>
        <v>1648865</v>
      </c>
      <c r="P35" s="92">
        <f t="shared" si="9"/>
        <v>52343.31999999999</v>
      </c>
    </row>
    <row r="36" spans="1:16" ht="18" customHeight="1">
      <c r="A36" s="90" t="s">
        <v>8</v>
      </c>
      <c r="B36" s="70"/>
      <c r="C36" s="66"/>
      <c r="D36" s="65"/>
      <c r="E36" s="69"/>
      <c r="F36" s="68"/>
      <c r="G36" s="66"/>
      <c r="H36" s="65"/>
      <c r="I36" s="64"/>
      <c r="J36" s="66"/>
      <c r="K36" s="65"/>
      <c r="L36" s="64"/>
      <c r="M36" s="89"/>
      <c r="N36" s="62"/>
      <c r="O36" s="61"/>
      <c r="P36" s="60"/>
    </row>
    <row r="37" spans="1:16" ht="18" customHeight="1">
      <c r="A37" s="59" t="s">
        <v>7</v>
      </c>
      <c r="B37" s="80"/>
      <c r="C37" s="87">
        <f aca="true" t="shared" si="10" ref="C37:P37">SUM(C12:C22)</f>
        <v>9113690</v>
      </c>
      <c r="D37" s="86">
        <f t="shared" si="10"/>
        <v>84880.95799999997</v>
      </c>
      <c r="E37" s="83">
        <f t="shared" si="10"/>
        <v>12724.956999999999</v>
      </c>
      <c r="F37" s="88">
        <f t="shared" si="10"/>
        <v>97605.91499999998</v>
      </c>
      <c r="G37" s="87">
        <f t="shared" si="10"/>
        <v>2524045</v>
      </c>
      <c r="H37" s="86">
        <f t="shared" si="10"/>
        <v>2463905</v>
      </c>
      <c r="I37" s="85">
        <f t="shared" si="10"/>
        <v>4987950</v>
      </c>
      <c r="J37" s="87">
        <f t="shared" si="10"/>
        <v>254441.327</v>
      </c>
      <c r="K37" s="86">
        <f t="shared" si="10"/>
        <v>134868.66199999998</v>
      </c>
      <c r="L37" s="85">
        <f t="shared" si="10"/>
        <v>389309.989</v>
      </c>
      <c r="M37" s="84">
        <f t="shared" si="10"/>
        <v>5827.266</v>
      </c>
      <c r="N37" s="83">
        <f t="shared" si="10"/>
        <v>395137.255</v>
      </c>
      <c r="O37" s="82">
        <f t="shared" si="10"/>
        <v>14101640</v>
      </c>
      <c r="P37" s="81">
        <f t="shared" si="10"/>
        <v>492743.17</v>
      </c>
    </row>
    <row r="38" spans="1:16" ht="18" customHeight="1" thickBot="1">
      <c r="A38" s="59" t="s">
        <v>6</v>
      </c>
      <c r="B38" s="80"/>
      <c r="C38" s="75">
        <f aca="true" t="shared" si="11" ref="C38:P38">SUM(C25:C35)</f>
        <v>12056432</v>
      </c>
      <c r="D38" s="77">
        <f t="shared" si="11"/>
        <v>94247.824</v>
      </c>
      <c r="E38" s="74">
        <f t="shared" si="11"/>
        <v>12739.756000000001</v>
      </c>
      <c r="F38" s="79">
        <f t="shared" si="11"/>
        <v>106987.58</v>
      </c>
      <c r="G38" s="78">
        <f t="shared" si="11"/>
        <v>2820151</v>
      </c>
      <c r="H38" s="77">
        <f t="shared" si="11"/>
        <v>2725190</v>
      </c>
      <c r="I38" s="76">
        <f t="shared" si="11"/>
        <v>5545341</v>
      </c>
      <c r="J38" s="78">
        <f t="shared" si="11"/>
        <v>264285.58999999997</v>
      </c>
      <c r="K38" s="77">
        <f t="shared" si="11"/>
        <v>175903.46300000005</v>
      </c>
      <c r="L38" s="76">
        <f t="shared" si="11"/>
        <v>440189.0530000001</v>
      </c>
      <c r="M38" s="75">
        <f t="shared" si="11"/>
        <v>6633.419999999998</v>
      </c>
      <c r="N38" s="74">
        <f t="shared" si="11"/>
        <v>446822.473</v>
      </c>
      <c r="O38" s="73">
        <f t="shared" si="11"/>
        <v>17601773</v>
      </c>
      <c r="P38" s="72">
        <f t="shared" si="11"/>
        <v>553810.053</v>
      </c>
    </row>
    <row r="39" spans="1:16" ht="16.5" customHeight="1">
      <c r="A39" s="71" t="s">
        <v>5</v>
      </c>
      <c r="B39" s="70"/>
      <c r="C39" s="66"/>
      <c r="D39" s="65"/>
      <c r="E39" s="69"/>
      <c r="F39" s="68"/>
      <c r="G39" s="66"/>
      <c r="H39" s="65"/>
      <c r="I39" s="67"/>
      <c r="J39" s="66"/>
      <c r="K39" s="65"/>
      <c r="L39" s="64"/>
      <c r="M39" s="63"/>
      <c r="N39" s="62"/>
      <c r="O39" s="61"/>
      <c r="P39" s="60"/>
    </row>
    <row r="40" spans="1:16" ht="16.5" customHeight="1">
      <c r="A40" s="59" t="s">
        <v>4</v>
      </c>
      <c r="B40" s="58"/>
      <c r="C40" s="30">
        <f aca="true" t="shared" si="12" ref="C40:P40">(C35/C22-1)*100</f>
        <v>19.5640938197023</v>
      </c>
      <c r="D40" s="56">
        <f t="shared" si="12"/>
        <v>29.11928398879422</v>
      </c>
      <c r="E40" s="33">
        <f t="shared" si="12"/>
        <v>-2.277685246842609</v>
      </c>
      <c r="F40" s="32">
        <f t="shared" si="12"/>
        <v>24.737636936255015</v>
      </c>
      <c r="G40" s="30">
        <f t="shared" si="12"/>
        <v>17.134157296124485</v>
      </c>
      <c r="H40" s="29">
        <f t="shared" si="12"/>
        <v>11.2045005525232</v>
      </c>
      <c r="I40" s="33">
        <f t="shared" si="12"/>
        <v>14.027435112997132</v>
      </c>
      <c r="J40" s="57">
        <f t="shared" si="12"/>
        <v>-4.915484838717676</v>
      </c>
      <c r="K40" s="56">
        <f t="shared" si="12"/>
        <v>17.677623763822048</v>
      </c>
      <c r="L40" s="55">
        <f t="shared" si="12"/>
        <v>3.922120299615006</v>
      </c>
      <c r="M40" s="54">
        <f t="shared" si="12"/>
        <v>-26.937420238474175</v>
      </c>
      <c r="N40" s="33">
        <f t="shared" si="12"/>
        <v>3.392472540392788</v>
      </c>
      <c r="O40" s="53">
        <f t="shared" si="12"/>
        <v>17.761014841673806</v>
      </c>
      <c r="P40" s="52">
        <f t="shared" si="12"/>
        <v>7.280972854142598</v>
      </c>
    </row>
    <row r="41" spans="1:16" ht="7.5" customHeight="1" thickBot="1">
      <c r="A41" s="51"/>
      <c r="B41" s="50"/>
      <c r="C41" s="49"/>
      <c r="D41" s="48"/>
      <c r="E41" s="47"/>
      <c r="F41" s="46"/>
      <c r="G41" s="44"/>
      <c r="H41" s="43"/>
      <c r="I41" s="45"/>
      <c r="J41" s="44"/>
      <c r="K41" s="43"/>
      <c r="L41" s="42"/>
      <c r="M41" s="41"/>
      <c r="N41" s="40"/>
      <c r="O41" s="39"/>
      <c r="P41" s="38"/>
    </row>
    <row r="42" spans="1:16" ht="16.5" customHeight="1">
      <c r="A42" s="37" t="s">
        <v>3</v>
      </c>
      <c r="B42" s="36"/>
      <c r="C42" s="35"/>
      <c r="D42" s="34"/>
      <c r="E42" s="33"/>
      <c r="F42" s="32"/>
      <c r="G42" s="30"/>
      <c r="H42" s="29"/>
      <c r="I42" s="31"/>
      <c r="J42" s="30"/>
      <c r="K42" s="29"/>
      <c r="L42" s="28"/>
      <c r="M42" s="27"/>
      <c r="N42" s="26"/>
      <c r="O42" s="25"/>
      <c r="P42" s="24"/>
    </row>
    <row r="43" spans="1:16" ht="16.5" customHeight="1" thickBot="1">
      <c r="A43" s="23" t="s">
        <v>2</v>
      </c>
      <c r="B43" s="22"/>
      <c r="C43" s="20">
        <f aca="true" t="shared" si="13" ref="C43:P43">(C38/C37-1)*100</f>
        <v>32.28924837250335</v>
      </c>
      <c r="D43" s="16">
        <f t="shared" si="13"/>
        <v>11.035297221786799</v>
      </c>
      <c r="E43" s="18">
        <f t="shared" si="13"/>
        <v>0.11629901774916629</v>
      </c>
      <c r="F43" s="21">
        <f t="shared" si="13"/>
        <v>9.611779163178813</v>
      </c>
      <c r="G43" s="20">
        <f t="shared" si="13"/>
        <v>11.73140732435436</v>
      </c>
      <c r="H43" s="19">
        <f t="shared" si="13"/>
        <v>10.604507884841329</v>
      </c>
      <c r="I43" s="18">
        <f t="shared" si="13"/>
        <v>11.174751150272154</v>
      </c>
      <c r="J43" s="17">
        <f t="shared" si="13"/>
        <v>3.8689717256505274</v>
      </c>
      <c r="K43" s="16">
        <f t="shared" si="13"/>
        <v>30.425749311578443</v>
      </c>
      <c r="L43" s="15">
        <f t="shared" si="13"/>
        <v>13.069036356012953</v>
      </c>
      <c r="M43" s="14">
        <f t="shared" si="13"/>
        <v>13.834171977047195</v>
      </c>
      <c r="N43" s="13">
        <f t="shared" si="13"/>
        <v>13.080320153562841</v>
      </c>
      <c r="O43" s="12">
        <f t="shared" si="13"/>
        <v>24.820751345233603</v>
      </c>
      <c r="P43" s="11">
        <f t="shared" si="13"/>
        <v>12.393247987587518</v>
      </c>
    </row>
    <row r="44" spans="1:13" ht="17.25" customHeight="1" thickTop="1">
      <c r="A44" s="6" t="s">
        <v>1</v>
      </c>
      <c r="B44" s="10"/>
      <c r="C44" s="9"/>
      <c r="D44" s="9"/>
      <c r="E44" s="9"/>
      <c r="F44" s="8"/>
      <c r="G44" s="8"/>
      <c r="H44" s="8"/>
      <c r="I44" s="8"/>
      <c r="J44" s="8"/>
      <c r="K44" s="8"/>
      <c r="L44" s="8"/>
      <c r="M44" s="7"/>
    </row>
    <row r="45" spans="1:12" ht="13.5" customHeight="1">
      <c r="A45" s="6" t="s">
        <v>0</v>
      </c>
      <c r="B45" s="5"/>
      <c r="C45" s="5"/>
      <c r="D45" s="5"/>
      <c r="E45" s="5"/>
      <c r="F45" s="3"/>
      <c r="G45" s="3"/>
      <c r="H45" s="3"/>
      <c r="I45" s="3"/>
      <c r="J45" s="3"/>
      <c r="K45" s="3"/>
      <c r="L45" s="3"/>
    </row>
    <row r="46" spans="1:12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65526" ht="14.25">
      <c r="C65526" s="2" t="e">
        <f>((C65522/C65509)-1)*100</f>
        <v>#DIV/0!</v>
      </c>
    </row>
  </sheetData>
  <sheetProtection/>
  <mergeCells count="18">
    <mergeCell ref="O9:O11"/>
    <mergeCell ref="A25:A27"/>
    <mergeCell ref="P9:P11"/>
    <mergeCell ref="F9:F11"/>
    <mergeCell ref="C7:F8"/>
    <mergeCell ref="N9:N11"/>
    <mergeCell ref="G7:N8"/>
    <mergeCell ref="M9:M11"/>
    <mergeCell ref="A28:A30"/>
    <mergeCell ref="O1:P1"/>
    <mergeCell ref="A4:P5"/>
    <mergeCell ref="O7:P7"/>
    <mergeCell ref="A12:A23"/>
    <mergeCell ref="A9:B9"/>
    <mergeCell ref="G9:I9"/>
    <mergeCell ref="C9:C11"/>
    <mergeCell ref="D9:D11"/>
    <mergeCell ref="E9:E11"/>
  </mergeCells>
  <conditionalFormatting sqref="A40:B40 Q40:IV40 A43:B43 Q43:IV43">
    <cfRule type="cellIs" priority="1" dxfId="83" operator="lessThan" stopIfTrue="1">
      <formula>0</formula>
    </cfRule>
  </conditionalFormatting>
  <conditionalFormatting sqref="C39:P43">
    <cfRule type="cellIs" priority="2" dxfId="84" operator="lessThan" stopIfTrue="1">
      <formula>0</formula>
    </cfRule>
    <cfRule type="cellIs" priority="3" dxfId="85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zoomScalePageLayoutView="0" workbookViewId="0" topLeftCell="A1">
      <pane xSplit="14711" topLeftCell="J1" activePane="topLeft" state="split"/>
      <selection pane="topLeft" activeCell="A1" sqref="A1"/>
      <selection pane="topRight" activeCell="J1" sqref="J1"/>
    </sheetView>
  </sheetViews>
  <sheetFormatPr defaultColWidth="9.140625" defaultRowHeight="15"/>
  <cols>
    <col min="1" max="1" width="14.8515625" style="177" customWidth="1"/>
    <col min="2" max="2" width="12.28125" style="177" customWidth="1"/>
    <col min="3" max="3" width="9.00390625" style="177" customWidth="1"/>
    <col min="4" max="4" width="11.28125" style="177" customWidth="1"/>
    <col min="5" max="5" width="7.421875" style="177" customWidth="1"/>
    <col min="6" max="6" width="11.28125" style="177" customWidth="1"/>
    <col min="7" max="7" width="8.8515625" style="177" customWidth="1"/>
    <col min="8" max="8" width="10.28125" style="177" customWidth="1"/>
    <col min="9" max="9" width="7.28125" style="177" customWidth="1"/>
    <col min="10" max="16384" width="9.140625" style="177" customWidth="1"/>
  </cols>
  <sheetData>
    <row r="1" spans="8:9" ht="18.75" thickBot="1">
      <c r="H1" s="664" t="s">
        <v>36</v>
      </c>
      <c r="I1" s="665"/>
    </row>
    <row r="2" ht="7.5" customHeight="1" thickBot="1"/>
    <row r="3" spans="1:9" ht="30" customHeight="1" thickBot="1">
      <c r="A3" s="673" t="s">
        <v>55</v>
      </c>
      <c r="B3" s="674"/>
      <c r="C3" s="674"/>
      <c r="D3" s="674"/>
      <c r="E3" s="674"/>
      <c r="F3" s="674"/>
      <c r="G3" s="674"/>
      <c r="H3" s="674"/>
      <c r="I3" s="675"/>
    </row>
    <row r="4" spans="1:9" ht="15" thickBot="1">
      <c r="A4" s="671" t="s">
        <v>54</v>
      </c>
      <c r="B4" s="666" t="s">
        <v>53</v>
      </c>
      <c r="C4" s="667"/>
      <c r="D4" s="668"/>
      <c r="E4" s="669"/>
      <c r="F4" s="667" t="s">
        <v>52</v>
      </c>
      <c r="G4" s="667"/>
      <c r="H4" s="667"/>
      <c r="I4" s="670"/>
    </row>
    <row r="5" spans="1:9" s="197" customFormat="1" ht="25.5" thickBot="1">
      <c r="A5" s="672"/>
      <c r="B5" s="199" t="s">
        <v>51</v>
      </c>
      <c r="C5" s="200" t="s">
        <v>48</v>
      </c>
      <c r="D5" s="199" t="s">
        <v>50</v>
      </c>
      <c r="E5" s="200" t="s">
        <v>46</v>
      </c>
      <c r="F5" s="199" t="s">
        <v>49</v>
      </c>
      <c r="G5" s="200" t="s">
        <v>48</v>
      </c>
      <c r="H5" s="199" t="s">
        <v>47</v>
      </c>
      <c r="I5" s="198" t="s">
        <v>46</v>
      </c>
    </row>
    <row r="6" spans="1:9" s="180" customFormat="1" ht="16.5" customHeight="1" thickBot="1">
      <c r="A6" s="196" t="s">
        <v>32</v>
      </c>
      <c r="B6" s="194">
        <f>SUM(B7:B13)</f>
        <v>1128917</v>
      </c>
      <c r="C6" s="195">
        <f>(B6/$B$6)</f>
        <v>1</v>
      </c>
      <c r="D6" s="194">
        <f>SUM(D7:D13)</f>
        <v>944194</v>
      </c>
      <c r="E6" s="193">
        <f aca="true" t="shared" si="0" ref="E6:E13">(B6/D6-1)*100</f>
        <v>19.5640938197023</v>
      </c>
      <c r="F6" s="194">
        <f>SUM(F7:F13)</f>
        <v>12056432</v>
      </c>
      <c r="G6" s="195">
        <f aca="true" t="shared" si="1" ref="G6:G13">(F6/$F$6)</f>
        <v>1</v>
      </c>
      <c r="H6" s="194">
        <f>SUM(H7:H13)</f>
        <v>9113690</v>
      </c>
      <c r="I6" s="193">
        <f aca="true" t="shared" si="2" ref="I6:I13">(F6/H6-1)*100</f>
        <v>32.28924837250335</v>
      </c>
    </row>
    <row r="7" spans="1:9" s="180" customFormat="1" ht="16.5" customHeight="1" thickTop="1">
      <c r="A7" s="192" t="s">
        <v>45</v>
      </c>
      <c r="B7" s="191">
        <v>628096</v>
      </c>
      <c r="C7" s="188">
        <f aca="true" t="shared" si="3" ref="C7:C13">B7/$B$6</f>
        <v>0.5563703974694331</v>
      </c>
      <c r="D7" s="191">
        <v>325554</v>
      </c>
      <c r="E7" s="189">
        <f t="shared" si="0"/>
        <v>92.93143380207279</v>
      </c>
      <c r="F7" s="191">
        <v>4879305</v>
      </c>
      <c r="G7" s="188">
        <f t="shared" si="1"/>
        <v>0.40470555467819996</v>
      </c>
      <c r="H7" s="191">
        <v>3231863</v>
      </c>
      <c r="I7" s="186">
        <f t="shared" si="2"/>
        <v>50.974994917792</v>
      </c>
    </row>
    <row r="8" spans="1:9" s="180" customFormat="1" ht="16.5" customHeight="1">
      <c r="A8" s="190" t="s">
        <v>44</v>
      </c>
      <c r="B8" s="187">
        <v>211665</v>
      </c>
      <c r="C8" s="188">
        <f t="shared" si="3"/>
        <v>0.18749385472979857</v>
      </c>
      <c r="D8" s="187">
        <v>169317</v>
      </c>
      <c r="E8" s="186">
        <f t="shared" si="0"/>
        <v>25.01107390279771</v>
      </c>
      <c r="F8" s="187">
        <v>2538223</v>
      </c>
      <c r="G8" s="188">
        <f t="shared" si="1"/>
        <v>0.2105285377962568</v>
      </c>
      <c r="H8" s="187">
        <v>1330023</v>
      </c>
      <c r="I8" s="186">
        <f t="shared" si="2"/>
        <v>90.84053433662424</v>
      </c>
    </row>
    <row r="9" spans="1:9" s="180" customFormat="1" ht="16.5" customHeight="1">
      <c r="A9" s="190" t="s">
        <v>43</v>
      </c>
      <c r="B9" s="187">
        <v>167650</v>
      </c>
      <c r="C9" s="188">
        <f t="shared" si="3"/>
        <v>0.14850516025535979</v>
      </c>
      <c r="D9" s="187">
        <v>164510</v>
      </c>
      <c r="E9" s="189">
        <f t="shared" si="0"/>
        <v>1.9086985593580907</v>
      </c>
      <c r="F9" s="187">
        <v>1838311</v>
      </c>
      <c r="G9" s="188">
        <f t="shared" si="1"/>
        <v>0.1524755416859648</v>
      </c>
      <c r="H9" s="187">
        <v>1628947</v>
      </c>
      <c r="I9" s="186">
        <f t="shared" si="2"/>
        <v>12.85272019286079</v>
      </c>
    </row>
    <row r="10" spans="1:9" s="180" customFormat="1" ht="16.5" customHeight="1">
      <c r="A10" s="190" t="s">
        <v>42</v>
      </c>
      <c r="B10" s="187">
        <v>66752</v>
      </c>
      <c r="C10" s="188">
        <f t="shared" si="3"/>
        <v>0.05912923625031778</v>
      </c>
      <c r="D10" s="187">
        <v>71672</v>
      </c>
      <c r="E10" s="189">
        <f t="shared" si="0"/>
        <v>-6.864605424712577</v>
      </c>
      <c r="F10" s="187">
        <v>755466</v>
      </c>
      <c r="G10" s="188">
        <f t="shared" si="1"/>
        <v>0.06266082701747913</v>
      </c>
      <c r="H10" s="187">
        <v>784145</v>
      </c>
      <c r="I10" s="186">
        <f t="shared" si="2"/>
        <v>-3.657359289417139</v>
      </c>
    </row>
    <row r="11" spans="1:9" s="180" customFormat="1" ht="16.5" customHeight="1">
      <c r="A11" s="190" t="s">
        <v>41</v>
      </c>
      <c r="B11" s="187">
        <v>36028</v>
      </c>
      <c r="C11" s="188">
        <f t="shared" si="3"/>
        <v>0.031913772225947525</v>
      </c>
      <c r="D11" s="187">
        <v>26697</v>
      </c>
      <c r="E11" s="186">
        <f t="shared" si="0"/>
        <v>34.95149267707982</v>
      </c>
      <c r="F11" s="187">
        <v>323944</v>
      </c>
      <c r="G11" s="188">
        <f t="shared" si="1"/>
        <v>0.026868977488530604</v>
      </c>
      <c r="H11" s="187">
        <v>251622</v>
      </c>
      <c r="I11" s="186">
        <f t="shared" si="2"/>
        <v>28.742319828949768</v>
      </c>
    </row>
    <row r="12" spans="1:9" s="180" customFormat="1" ht="16.5" customHeight="1">
      <c r="A12" s="190" t="s">
        <v>40</v>
      </c>
      <c r="B12" s="187">
        <v>18726</v>
      </c>
      <c r="C12" s="188">
        <f t="shared" si="3"/>
        <v>0.01658757906914326</v>
      </c>
      <c r="D12" s="187">
        <v>15032</v>
      </c>
      <c r="E12" s="189">
        <f t="shared" si="0"/>
        <v>24.574241617881842</v>
      </c>
      <c r="F12" s="187">
        <v>174825</v>
      </c>
      <c r="G12" s="188">
        <f t="shared" si="1"/>
        <v>0.014500558705925601</v>
      </c>
      <c r="H12" s="187">
        <v>148808</v>
      </c>
      <c r="I12" s="186">
        <f t="shared" si="2"/>
        <v>17.48360303209504</v>
      </c>
    </row>
    <row r="13" spans="1:9" s="180" customFormat="1" ht="16.5" customHeight="1" thickBot="1">
      <c r="A13" s="185" t="s">
        <v>39</v>
      </c>
      <c r="B13" s="182"/>
      <c r="C13" s="183">
        <f t="shared" si="3"/>
        <v>0</v>
      </c>
      <c r="D13" s="182">
        <v>171412</v>
      </c>
      <c r="E13" s="184">
        <f t="shared" si="0"/>
        <v>-100</v>
      </c>
      <c r="F13" s="182">
        <v>1546358</v>
      </c>
      <c r="G13" s="183">
        <f t="shared" si="1"/>
        <v>0.12826000262764306</v>
      </c>
      <c r="H13" s="182">
        <v>1738282</v>
      </c>
      <c r="I13" s="181">
        <f t="shared" si="2"/>
        <v>-11.041016359831147</v>
      </c>
    </row>
    <row r="14" s="179" customFormat="1" ht="12.75">
      <c r="A14" s="178" t="s">
        <v>38</v>
      </c>
    </row>
    <row r="15" ht="14.25">
      <c r="A15" s="178" t="s">
        <v>37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1" dxfId="83" operator="lessThan" stopIfTrue="1">
      <formula>0</formula>
    </cfRule>
  </conditionalFormatting>
  <conditionalFormatting sqref="I6:I13 E6:E13">
    <cfRule type="cellIs" priority="2" dxfId="83" operator="lessThan" stopIfTrue="1">
      <formula>0</formula>
    </cfRule>
    <cfRule type="cellIs" priority="3" dxfId="85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95" zoomScaleNormal="95" zoomScalePageLayoutView="0" workbookViewId="0" topLeftCell="B1">
      <pane xSplit="14188" topLeftCell="J1" activePane="topLeft" state="split"/>
      <selection pane="topLeft" activeCell="I9" sqref="I9"/>
      <selection pane="topRight" activeCell="J1" sqref="J1"/>
    </sheetView>
  </sheetViews>
  <sheetFormatPr defaultColWidth="9.140625" defaultRowHeight="15"/>
  <cols>
    <col min="1" max="1" width="16.140625" style="201" customWidth="1"/>
    <col min="2" max="2" width="10.28125" style="201" customWidth="1"/>
    <col min="3" max="3" width="10.421875" style="201" customWidth="1"/>
    <col min="4" max="4" width="9.28125" style="201" customWidth="1"/>
    <col min="5" max="5" width="8.28125" style="201" customWidth="1"/>
    <col min="6" max="6" width="10.57421875" style="201" customWidth="1"/>
    <col min="7" max="7" width="9.28125" style="201" customWidth="1"/>
    <col min="8" max="8" width="10.7109375" style="201" customWidth="1"/>
    <col min="9" max="9" width="7.421875" style="201" customWidth="1"/>
    <col min="10" max="16384" width="9.140625" style="201" customWidth="1"/>
  </cols>
  <sheetData>
    <row r="1" spans="8:9" ht="18.75" thickBot="1">
      <c r="H1" s="664" t="s">
        <v>36</v>
      </c>
      <c r="I1" s="665"/>
    </row>
    <row r="2" ht="3" customHeight="1" thickBot="1"/>
    <row r="3" spans="1:9" ht="26.25" customHeight="1" thickBot="1">
      <c r="A3" s="676" t="s">
        <v>66</v>
      </c>
      <c r="B3" s="677"/>
      <c r="C3" s="677"/>
      <c r="D3" s="677"/>
      <c r="E3" s="677"/>
      <c r="F3" s="677"/>
      <c r="G3" s="677"/>
      <c r="H3" s="677"/>
      <c r="I3" s="678"/>
    </row>
    <row r="4" spans="1:9" ht="15" thickBot="1">
      <c r="A4" s="671" t="s">
        <v>54</v>
      </c>
      <c r="B4" s="666" t="s">
        <v>53</v>
      </c>
      <c r="C4" s="667"/>
      <c r="D4" s="668"/>
      <c r="E4" s="669"/>
      <c r="F4" s="667" t="s">
        <v>52</v>
      </c>
      <c r="G4" s="667"/>
      <c r="H4" s="667"/>
      <c r="I4" s="670"/>
    </row>
    <row r="5" spans="1:9" s="219" customFormat="1" ht="34.5" customHeight="1" thickBot="1">
      <c r="A5" s="672"/>
      <c r="B5" s="199" t="s">
        <v>51</v>
      </c>
      <c r="C5" s="200" t="s">
        <v>48</v>
      </c>
      <c r="D5" s="199" t="s">
        <v>50</v>
      </c>
      <c r="E5" s="200" t="s">
        <v>46</v>
      </c>
      <c r="F5" s="199" t="s">
        <v>49</v>
      </c>
      <c r="G5" s="200" t="s">
        <v>48</v>
      </c>
      <c r="H5" s="199" t="s">
        <v>47</v>
      </c>
      <c r="I5" s="198" t="s">
        <v>46</v>
      </c>
    </row>
    <row r="6" spans="1:9" s="213" customFormat="1" ht="16.5" customHeight="1" thickBot="1">
      <c r="A6" s="218" t="s">
        <v>32</v>
      </c>
      <c r="B6" s="215">
        <f>SUM(B7:B19)</f>
        <v>9874.945999999998</v>
      </c>
      <c r="C6" s="217">
        <f>(B6/$B$6)</f>
        <v>1</v>
      </c>
      <c r="D6" s="215">
        <f>SUM(D7:D19)</f>
        <v>7647.925000000001</v>
      </c>
      <c r="E6" s="214">
        <f>(B6/D6-1)*100</f>
        <v>29.119283988794308</v>
      </c>
      <c r="F6" s="215">
        <f>SUM(F7:F19)</f>
        <v>94247.82400000007</v>
      </c>
      <c r="G6" s="216">
        <f>(F6/$F$6)*100</f>
        <v>100</v>
      </c>
      <c r="H6" s="215">
        <f>SUM(H7:H19)</f>
        <v>84880.958</v>
      </c>
      <c r="I6" s="214">
        <f>(F6/H6-1)*100</f>
        <v>11.035297221786866</v>
      </c>
    </row>
    <row r="7" spans="1:9" s="202" customFormat="1" ht="16.5" customHeight="1" thickTop="1">
      <c r="A7" s="212" t="s">
        <v>65</v>
      </c>
      <c r="B7" s="209">
        <v>2286.406</v>
      </c>
      <c r="C7" s="210">
        <f aca="true" t="shared" si="0" ref="C7:C19">B7/$B$6</f>
        <v>0.23153605093131652</v>
      </c>
      <c r="D7" s="209">
        <v>1515.1720000000003</v>
      </c>
      <c r="E7" s="211">
        <f>(B7/D7-1)*100</f>
        <v>50.90075582178126</v>
      </c>
      <c r="F7" s="209">
        <v>22824.191999999995</v>
      </c>
      <c r="G7" s="210">
        <f aca="true" t="shared" si="1" ref="G7:G19">(F7/$F$6)</f>
        <v>0.2421720845247311</v>
      </c>
      <c r="H7" s="209">
        <v>17656.468</v>
      </c>
      <c r="I7" s="208">
        <f>(F7/H7-1)*100</f>
        <v>29.26816393856344</v>
      </c>
    </row>
    <row r="8" spans="1:9" s="202" customFormat="1" ht="16.5" customHeight="1">
      <c r="A8" s="212" t="s">
        <v>45</v>
      </c>
      <c r="B8" s="209">
        <v>1998.653</v>
      </c>
      <c r="C8" s="210">
        <f t="shared" si="0"/>
        <v>0.2023963472812915</v>
      </c>
      <c r="D8" s="209">
        <v>1085.664</v>
      </c>
      <c r="E8" s="211">
        <f>(B8/D8-1)*100</f>
        <v>84.09498703097829</v>
      </c>
      <c r="F8" s="209">
        <v>15555.321000000013</v>
      </c>
      <c r="G8" s="210">
        <f t="shared" si="1"/>
        <v>0.16504700416213325</v>
      </c>
      <c r="H8" s="209">
        <v>11051.499000000003</v>
      </c>
      <c r="I8" s="208">
        <f>(F8/H8-1)*100</f>
        <v>40.753041736691166</v>
      </c>
    </row>
    <row r="9" spans="1:9" s="202" customFormat="1" ht="16.5" customHeight="1">
      <c r="A9" s="212" t="s">
        <v>64</v>
      </c>
      <c r="B9" s="209">
        <v>1271.367</v>
      </c>
      <c r="C9" s="210">
        <f t="shared" si="0"/>
        <v>0.12874672934920356</v>
      </c>
      <c r="D9" s="209"/>
      <c r="E9" s="211"/>
      <c r="F9" s="209">
        <v>9496.867999999997</v>
      </c>
      <c r="G9" s="210">
        <f t="shared" si="1"/>
        <v>0.10076485161079146</v>
      </c>
      <c r="H9" s="209"/>
      <c r="I9" s="208"/>
    </row>
    <row r="10" spans="1:9" s="202" customFormat="1" ht="16.5" customHeight="1">
      <c r="A10" s="212" t="s">
        <v>43</v>
      </c>
      <c r="B10" s="209">
        <v>1095.7069999999999</v>
      </c>
      <c r="C10" s="210">
        <f t="shared" si="0"/>
        <v>0.11095827764526511</v>
      </c>
      <c r="D10" s="209">
        <v>981.3230000000001</v>
      </c>
      <c r="E10" s="211">
        <f aca="true" t="shared" si="2" ref="E10:E19">(B10/D10-1)*100</f>
        <v>11.656100998346087</v>
      </c>
      <c r="F10" s="209">
        <v>10754.935999999998</v>
      </c>
      <c r="G10" s="210">
        <f t="shared" si="1"/>
        <v>0.11411336138646544</v>
      </c>
      <c r="H10" s="209">
        <v>10831.823999999991</v>
      </c>
      <c r="I10" s="208">
        <f aca="true" t="shared" si="3" ref="I10:I19">(F10/H10-1)*100</f>
        <v>-0.7098342809114477</v>
      </c>
    </row>
    <row r="11" spans="1:9" s="202" customFormat="1" ht="16.5" customHeight="1">
      <c r="A11" s="212" t="s">
        <v>63</v>
      </c>
      <c r="B11" s="209">
        <v>1016.4699999999999</v>
      </c>
      <c r="C11" s="210">
        <f t="shared" si="0"/>
        <v>0.10293423376694921</v>
      </c>
      <c r="D11" s="209">
        <v>883.7349999999999</v>
      </c>
      <c r="E11" s="211">
        <f t="shared" si="2"/>
        <v>15.01977402728194</v>
      </c>
      <c r="F11" s="209">
        <v>9021.647999999997</v>
      </c>
      <c r="G11" s="210">
        <f t="shared" si="1"/>
        <v>0.09572261318202945</v>
      </c>
      <c r="H11" s="209">
        <v>9587.462999999998</v>
      </c>
      <c r="I11" s="208">
        <f t="shared" si="3"/>
        <v>-5.901613388234206</v>
      </c>
    </row>
    <row r="12" spans="1:9" s="202" customFormat="1" ht="16.5" customHeight="1">
      <c r="A12" s="212" t="s">
        <v>44</v>
      </c>
      <c r="B12" s="209">
        <v>719.585999999999</v>
      </c>
      <c r="C12" s="210">
        <f t="shared" si="0"/>
        <v>0.07286986683268942</v>
      </c>
      <c r="D12" s="209">
        <v>459.67799999999943</v>
      </c>
      <c r="E12" s="211">
        <f t="shared" si="2"/>
        <v>56.5413180530719</v>
      </c>
      <c r="F12" s="209">
        <v>6224.218000000064</v>
      </c>
      <c r="G12" s="210">
        <f t="shared" si="1"/>
        <v>0.06604097299901651</v>
      </c>
      <c r="H12" s="209">
        <v>4057.976000000016</v>
      </c>
      <c r="I12" s="208">
        <f t="shared" si="3"/>
        <v>53.38232655885693</v>
      </c>
    </row>
    <row r="13" spans="1:9" s="202" customFormat="1" ht="16.5" customHeight="1">
      <c r="A13" s="212" t="s">
        <v>62</v>
      </c>
      <c r="B13" s="209">
        <v>402.98400000000004</v>
      </c>
      <c r="C13" s="210">
        <f t="shared" si="0"/>
        <v>0.04080872948571062</v>
      </c>
      <c r="D13" s="209">
        <v>322.81000000000006</v>
      </c>
      <c r="E13" s="211">
        <f t="shared" si="2"/>
        <v>24.836281403921802</v>
      </c>
      <c r="F13" s="209">
        <v>3247.7849999999967</v>
      </c>
      <c r="G13" s="210">
        <f t="shared" si="1"/>
        <v>0.03446005289204337</v>
      </c>
      <c r="H13" s="209">
        <v>4647.546999999999</v>
      </c>
      <c r="I13" s="208">
        <f t="shared" si="3"/>
        <v>-30.118296813351265</v>
      </c>
    </row>
    <row r="14" spans="1:9" s="202" customFormat="1" ht="16.5" customHeight="1">
      <c r="A14" s="212" t="s">
        <v>61</v>
      </c>
      <c r="B14" s="209">
        <v>375</v>
      </c>
      <c r="C14" s="210">
        <f t="shared" si="0"/>
        <v>0.03797489120446836</v>
      </c>
      <c r="D14" s="209">
        <v>186.60000000000005</v>
      </c>
      <c r="E14" s="211">
        <f t="shared" si="2"/>
        <v>100.96463022508031</v>
      </c>
      <c r="F14" s="209">
        <v>2173.0499999999993</v>
      </c>
      <c r="G14" s="210">
        <f t="shared" si="1"/>
        <v>0.023056765745594274</v>
      </c>
      <c r="H14" s="209">
        <v>1884.95</v>
      </c>
      <c r="I14" s="208">
        <f t="shared" si="3"/>
        <v>15.28422504575715</v>
      </c>
    </row>
    <row r="15" spans="1:9" s="202" customFormat="1" ht="16.5" customHeight="1">
      <c r="A15" s="212" t="s">
        <v>60</v>
      </c>
      <c r="B15" s="209">
        <v>312.32000000000005</v>
      </c>
      <c r="C15" s="210">
        <f t="shared" si="0"/>
        <v>0.03162751472261217</v>
      </c>
      <c r="D15" s="209">
        <v>274.15000000000003</v>
      </c>
      <c r="E15" s="211">
        <f t="shared" si="2"/>
        <v>13.92303483494437</v>
      </c>
      <c r="F15" s="209">
        <v>3040.302</v>
      </c>
      <c r="G15" s="210">
        <f t="shared" si="1"/>
        <v>0.032258590925133696</v>
      </c>
      <c r="H15" s="209">
        <v>2902.623999999999</v>
      </c>
      <c r="I15" s="208">
        <f t="shared" si="3"/>
        <v>4.743225440153509</v>
      </c>
    </row>
    <row r="16" spans="1:9" s="202" customFormat="1" ht="16.5" customHeight="1">
      <c r="A16" s="212" t="s">
        <v>59</v>
      </c>
      <c r="B16" s="209">
        <v>208.89</v>
      </c>
      <c r="C16" s="210">
        <f t="shared" si="0"/>
        <v>0.02115353339653706</v>
      </c>
      <c r="D16" s="209">
        <v>377.29499999999996</v>
      </c>
      <c r="E16" s="211">
        <f t="shared" si="2"/>
        <v>-44.63483481095694</v>
      </c>
      <c r="F16" s="209">
        <v>2849.1969999999997</v>
      </c>
      <c r="G16" s="210">
        <f t="shared" si="1"/>
        <v>0.030230904853569857</v>
      </c>
      <c r="H16" s="209">
        <v>4982.489999999998</v>
      </c>
      <c r="I16" s="208">
        <f t="shared" si="3"/>
        <v>-42.81580093487391</v>
      </c>
    </row>
    <row r="17" spans="1:9" s="202" customFormat="1" ht="16.5" customHeight="1">
      <c r="A17" s="212" t="s">
        <v>42</v>
      </c>
      <c r="B17" s="209">
        <v>134.03900000000002</v>
      </c>
      <c r="C17" s="210">
        <f t="shared" si="0"/>
        <v>0.013573643845748629</v>
      </c>
      <c r="D17" s="209">
        <v>195.62999999999997</v>
      </c>
      <c r="E17" s="211">
        <f t="shared" si="2"/>
        <v>-31.483412564535072</v>
      </c>
      <c r="F17" s="209">
        <v>1850.7210000000014</v>
      </c>
      <c r="G17" s="210">
        <f t="shared" si="1"/>
        <v>0.019636750446355135</v>
      </c>
      <c r="H17" s="209">
        <v>2781.3830000000003</v>
      </c>
      <c r="I17" s="208">
        <f t="shared" si="3"/>
        <v>-33.46040441032388</v>
      </c>
    </row>
    <row r="18" spans="1:9" s="202" customFormat="1" ht="16.5" customHeight="1">
      <c r="A18" s="212" t="s">
        <v>40</v>
      </c>
      <c r="B18" s="209">
        <v>53.52399999999998</v>
      </c>
      <c r="C18" s="210">
        <f t="shared" si="0"/>
        <v>0.005420181538207904</v>
      </c>
      <c r="D18" s="209">
        <v>173.52299999999997</v>
      </c>
      <c r="E18" s="211">
        <f t="shared" si="2"/>
        <v>-69.15452130265153</v>
      </c>
      <c r="F18" s="209">
        <v>575.7239999999996</v>
      </c>
      <c r="G18" s="210">
        <f t="shared" si="1"/>
        <v>0.006108618486512741</v>
      </c>
      <c r="H18" s="209">
        <v>1785.6609999999998</v>
      </c>
      <c r="I18" s="208">
        <f t="shared" si="3"/>
        <v>-67.7584939134584</v>
      </c>
    </row>
    <row r="19" spans="1:9" s="202" customFormat="1" ht="16.5" customHeight="1" thickBot="1">
      <c r="A19" s="207" t="s">
        <v>58</v>
      </c>
      <c r="B19" s="204">
        <v>0</v>
      </c>
      <c r="C19" s="205">
        <f t="shared" si="0"/>
        <v>0</v>
      </c>
      <c r="D19" s="204">
        <v>1192.3449999999998</v>
      </c>
      <c r="E19" s="206">
        <f t="shared" si="2"/>
        <v>-100</v>
      </c>
      <c r="F19" s="204">
        <v>6633.861999999999</v>
      </c>
      <c r="G19" s="205">
        <f t="shared" si="1"/>
        <v>0.07038742878562368</v>
      </c>
      <c r="H19" s="204">
        <v>12711.073000000006</v>
      </c>
      <c r="I19" s="203">
        <f t="shared" si="3"/>
        <v>-47.8103697461261</v>
      </c>
    </row>
    <row r="20" ht="14.25">
      <c r="A20" s="178" t="s">
        <v>57</v>
      </c>
    </row>
    <row r="21" ht="14.25">
      <c r="A21" s="178" t="s">
        <v>56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0:I65536 E20:E65536 I3:I5 E3:E5">
    <cfRule type="cellIs" priority="1" dxfId="83" operator="lessThan" stopIfTrue="1">
      <formula>0</formula>
    </cfRule>
  </conditionalFormatting>
  <conditionalFormatting sqref="E6:E19 I6:I19">
    <cfRule type="cellIs" priority="2" dxfId="84" operator="lessThan" stopIfTrue="1">
      <formula>0</formula>
    </cfRule>
    <cfRule type="cellIs" priority="3" dxfId="85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5"/>
  <sheetViews>
    <sheetView showGridLines="0" zoomScale="88" zoomScaleNormal="88" zoomScalePageLayoutView="0" workbookViewId="0" topLeftCell="A4">
      <selection activeCell="Q35" sqref="Q35"/>
    </sheetView>
  </sheetViews>
  <sheetFormatPr defaultColWidth="9.140625" defaultRowHeight="15"/>
  <cols>
    <col min="1" max="1" width="19.8515625" style="220" customWidth="1"/>
    <col min="2" max="4" width="9.57421875" style="220" bestFit="1" customWidth="1"/>
    <col min="5" max="5" width="10.28125" style="220" bestFit="1" customWidth="1"/>
    <col min="6" max="6" width="9.57421875" style="220" bestFit="1" customWidth="1"/>
    <col min="7" max="7" width="9.421875" style="220" customWidth="1"/>
    <col min="8" max="8" width="9.57421875" style="220" bestFit="1" customWidth="1"/>
    <col min="9" max="9" width="10.140625" style="220" customWidth="1"/>
    <col min="10" max="11" width="11.57421875" style="220" bestFit="1" customWidth="1"/>
    <col min="12" max="12" width="11.421875" style="220" bestFit="1" customWidth="1"/>
    <col min="13" max="13" width="10.28125" style="220" bestFit="1" customWidth="1"/>
    <col min="14" max="14" width="11.57421875" style="220" bestFit="1" customWidth="1"/>
    <col min="15" max="15" width="11.140625" style="220" customWidth="1"/>
    <col min="16" max="16" width="11.421875" style="220" bestFit="1" customWidth="1"/>
    <col min="17" max="17" width="10.00390625" style="220" customWidth="1"/>
    <col min="18" max="16384" width="9.140625" style="220" customWidth="1"/>
  </cols>
  <sheetData>
    <row r="1" spans="16:17" ht="18.75" thickBot="1">
      <c r="P1" s="664" t="s">
        <v>36</v>
      </c>
      <c r="Q1" s="665"/>
    </row>
    <row r="2" ht="8.25" customHeight="1" thickBot="1"/>
    <row r="3" spans="1:17" ht="30" customHeight="1" thickBot="1">
      <c r="A3" s="685" t="s">
        <v>91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7"/>
    </row>
    <row r="4" spans="1:17" ht="15.75" customHeight="1" thickBot="1">
      <c r="A4" s="688" t="s">
        <v>90</v>
      </c>
      <c r="B4" s="681" t="s">
        <v>53</v>
      </c>
      <c r="C4" s="682"/>
      <c r="D4" s="682"/>
      <c r="E4" s="682"/>
      <c r="F4" s="682"/>
      <c r="G4" s="682"/>
      <c r="H4" s="682"/>
      <c r="I4" s="683"/>
      <c r="J4" s="684" t="s">
        <v>52</v>
      </c>
      <c r="K4" s="682"/>
      <c r="L4" s="682"/>
      <c r="M4" s="682"/>
      <c r="N4" s="682"/>
      <c r="O4" s="682"/>
      <c r="P4" s="682"/>
      <c r="Q4" s="683"/>
    </row>
    <row r="5" spans="1:17" s="245" customFormat="1" ht="26.25" customHeight="1">
      <c r="A5" s="689"/>
      <c r="B5" s="691" t="s">
        <v>51</v>
      </c>
      <c r="C5" s="692"/>
      <c r="D5" s="693"/>
      <c r="E5" s="679" t="s">
        <v>48</v>
      </c>
      <c r="F5" s="691" t="s">
        <v>50</v>
      </c>
      <c r="G5" s="692"/>
      <c r="H5" s="693"/>
      <c r="I5" s="697" t="s">
        <v>46</v>
      </c>
      <c r="J5" s="694" t="s">
        <v>49</v>
      </c>
      <c r="K5" s="692"/>
      <c r="L5" s="693"/>
      <c r="M5" s="679" t="s">
        <v>48</v>
      </c>
      <c r="N5" s="694" t="s">
        <v>47</v>
      </c>
      <c r="O5" s="692"/>
      <c r="P5" s="693"/>
      <c r="Q5" s="695" t="s">
        <v>46</v>
      </c>
    </row>
    <row r="6" spans="1:17" s="245" customFormat="1" ht="15" thickBot="1">
      <c r="A6" s="690"/>
      <c r="B6" s="250" t="s">
        <v>25</v>
      </c>
      <c r="C6" s="248" t="s">
        <v>24</v>
      </c>
      <c r="D6" s="248" t="s">
        <v>21</v>
      </c>
      <c r="E6" s="680"/>
      <c r="F6" s="247" t="s">
        <v>25</v>
      </c>
      <c r="G6" s="246" t="s">
        <v>24</v>
      </c>
      <c r="H6" s="246" t="s">
        <v>21</v>
      </c>
      <c r="I6" s="698"/>
      <c r="J6" s="249" t="s">
        <v>25</v>
      </c>
      <c r="K6" s="248" t="s">
        <v>24</v>
      </c>
      <c r="L6" s="248" t="s">
        <v>21</v>
      </c>
      <c r="M6" s="680"/>
      <c r="N6" s="247" t="s">
        <v>25</v>
      </c>
      <c r="O6" s="246" t="s">
        <v>24</v>
      </c>
      <c r="P6" s="246" t="s">
        <v>21</v>
      </c>
      <c r="Q6" s="696"/>
    </row>
    <row r="7" spans="1:17" s="239" customFormat="1" ht="18.75" customHeight="1" thickBot="1">
      <c r="A7" s="244" t="s">
        <v>32</v>
      </c>
      <c r="B7" s="243">
        <f>SUM(B8:B33)</f>
        <v>254276</v>
      </c>
      <c r="C7" s="241">
        <f>SUM(C8:C33)</f>
        <v>265672</v>
      </c>
      <c r="D7" s="241">
        <f aca="true" t="shared" si="0" ref="D7:D33">C7+B7</f>
        <v>519948</v>
      </c>
      <c r="E7" s="240">
        <f aca="true" t="shared" si="1" ref="E7:E33">(D7/$D$7)</f>
        <v>1</v>
      </c>
      <c r="F7" s="242">
        <f>SUM(F8:F33)</f>
        <v>217081</v>
      </c>
      <c r="G7" s="241">
        <f>SUM(G8:G33)</f>
        <v>238904</v>
      </c>
      <c r="H7" s="243">
        <f aca="true" t="shared" si="2" ref="H7:H33">G7+F7</f>
        <v>455985</v>
      </c>
      <c r="I7" s="240">
        <f aca="true" t="shared" si="3" ref="I7:I22">(D7/H7-1)</f>
        <v>0.14027435112997133</v>
      </c>
      <c r="J7" s="242">
        <f>SUM(J8:J33)</f>
        <v>2820151</v>
      </c>
      <c r="K7" s="241">
        <f>SUM(K8:K33)</f>
        <v>2725190</v>
      </c>
      <c r="L7" s="241">
        <f aca="true" t="shared" si="4" ref="L7:L33">K7+J7</f>
        <v>5545341</v>
      </c>
      <c r="M7" s="240">
        <f aca="true" t="shared" si="5" ref="M7:M33">(L7/$L$7)</f>
        <v>1</v>
      </c>
      <c r="N7" s="242">
        <f>SUM(N8:N33)</f>
        <v>2524045</v>
      </c>
      <c r="O7" s="241">
        <f>SUM(O8:O33)</f>
        <v>2463905</v>
      </c>
      <c r="P7" s="241">
        <f aca="true" t="shared" si="6" ref="P7:P33">O7+N7</f>
        <v>4987950</v>
      </c>
      <c r="Q7" s="240">
        <f aca="true" t="shared" si="7" ref="Q7:Q22">(L7/P7-1)</f>
        <v>0.11174751150272155</v>
      </c>
    </row>
    <row r="8" spans="1:17" ht="18.75" customHeight="1" thickTop="1">
      <c r="A8" s="238" t="s">
        <v>45</v>
      </c>
      <c r="B8" s="237">
        <v>94536</v>
      </c>
      <c r="C8" s="234">
        <v>100519</v>
      </c>
      <c r="D8" s="234">
        <f t="shared" si="0"/>
        <v>195055</v>
      </c>
      <c r="E8" s="236">
        <f t="shared" si="1"/>
        <v>0.37514328355912513</v>
      </c>
      <c r="F8" s="235">
        <v>80940</v>
      </c>
      <c r="G8" s="234">
        <v>95958</v>
      </c>
      <c r="H8" s="234">
        <f t="shared" si="2"/>
        <v>176898</v>
      </c>
      <c r="I8" s="236">
        <f t="shared" si="3"/>
        <v>0.10264106999513833</v>
      </c>
      <c r="J8" s="235">
        <v>992830</v>
      </c>
      <c r="K8" s="234">
        <v>1015589</v>
      </c>
      <c r="L8" s="234">
        <f t="shared" si="4"/>
        <v>2008419</v>
      </c>
      <c r="M8" s="236">
        <f t="shared" si="5"/>
        <v>0.36218133384403234</v>
      </c>
      <c r="N8" s="235">
        <v>916089</v>
      </c>
      <c r="O8" s="234">
        <v>975389</v>
      </c>
      <c r="P8" s="234">
        <f t="shared" si="6"/>
        <v>1891478</v>
      </c>
      <c r="Q8" s="233">
        <f t="shared" si="7"/>
        <v>0.06182519701524414</v>
      </c>
    </row>
    <row r="9" spans="1:17" ht="18.75" customHeight="1">
      <c r="A9" s="232" t="s">
        <v>43</v>
      </c>
      <c r="B9" s="231">
        <v>27729</v>
      </c>
      <c r="C9" s="228">
        <v>23806</v>
      </c>
      <c r="D9" s="228">
        <f t="shared" si="0"/>
        <v>51535</v>
      </c>
      <c r="E9" s="230">
        <f t="shared" si="1"/>
        <v>0.09911568079884911</v>
      </c>
      <c r="F9" s="229">
        <v>17169</v>
      </c>
      <c r="G9" s="228">
        <v>18197</v>
      </c>
      <c r="H9" s="228">
        <f t="shared" si="2"/>
        <v>35366</v>
      </c>
      <c r="I9" s="230">
        <f t="shared" si="3"/>
        <v>0.4571905219702539</v>
      </c>
      <c r="J9" s="229">
        <v>235118</v>
      </c>
      <c r="K9" s="228">
        <v>211658</v>
      </c>
      <c r="L9" s="228">
        <f t="shared" si="4"/>
        <v>446776</v>
      </c>
      <c r="M9" s="230">
        <f t="shared" si="5"/>
        <v>0.08056781359342916</v>
      </c>
      <c r="N9" s="229">
        <v>210833</v>
      </c>
      <c r="O9" s="228">
        <v>204601</v>
      </c>
      <c r="P9" s="228">
        <f t="shared" si="6"/>
        <v>415434</v>
      </c>
      <c r="Q9" s="227">
        <f t="shared" si="7"/>
        <v>0.07544399351040121</v>
      </c>
    </row>
    <row r="10" spans="1:17" ht="18.75" customHeight="1">
      <c r="A10" s="232" t="s">
        <v>89</v>
      </c>
      <c r="B10" s="231">
        <v>16252</v>
      </c>
      <c r="C10" s="228">
        <v>18184</v>
      </c>
      <c r="D10" s="228">
        <f t="shared" si="0"/>
        <v>34436</v>
      </c>
      <c r="E10" s="230">
        <f t="shared" si="1"/>
        <v>0.06622969989306624</v>
      </c>
      <c r="F10" s="229">
        <v>16622</v>
      </c>
      <c r="G10" s="228">
        <v>19089</v>
      </c>
      <c r="H10" s="228">
        <f t="shared" si="2"/>
        <v>35711</v>
      </c>
      <c r="I10" s="230">
        <f t="shared" si="3"/>
        <v>-0.03570328470219264</v>
      </c>
      <c r="J10" s="229">
        <v>201782</v>
      </c>
      <c r="K10" s="228">
        <v>198112</v>
      </c>
      <c r="L10" s="228">
        <f t="shared" si="4"/>
        <v>399894</v>
      </c>
      <c r="M10" s="230">
        <f t="shared" si="5"/>
        <v>0.07211350934054371</v>
      </c>
      <c r="N10" s="229">
        <v>203338</v>
      </c>
      <c r="O10" s="228">
        <v>202905</v>
      </c>
      <c r="P10" s="228">
        <f t="shared" si="6"/>
        <v>406243</v>
      </c>
      <c r="Q10" s="227">
        <f t="shared" si="7"/>
        <v>-0.015628576984711096</v>
      </c>
    </row>
    <row r="11" spans="1:17" ht="18.75" customHeight="1">
      <c r="A11" s="232" t="s">
        <v>88</v>
      </c>
      <c r="B11" s="231">
        <v>12489</v>
      </c>
      <c r="C11" s="228">
        <v>12015</v>
      </c>
      <c r="D11" s="228">
        <f t="shared" si="0"/>
        <v>24504</v>
      </c>
      <c r="E11" s="230">
        <f t="shared" si="1"/>
        <v>0.047127789702047125</v>
      </c>
      <c r="F11" s="229">
        <v>17589</v>
      </c>
      <c r="G11" s="228">
        <v>16287</v>
      </c>
      <c r="H11" s="228">
        <f t="shared" si="2"/>
        <v>33876</v>
      </c>
      <c r="I11" s="230">
        <f t="shared" si="3"/>
        <v>-0.27665603967410557</v>
      </c>
      <c r="J11" s="229">
        <v>179163</v>
      </c>
      <c r="K11" s="228">
        <v>166500</v>
      </c>
      <c r="L11" s="228">
        <f t="shared" si="4"/>
        <v>345663</v>
      </c>
      <c r="M11" s="230">
        <f t="shared" si="5"/>
        <v>0.06233394844428864</v>
      </c>
      <c r="N11" s="229">
        <v>182737</v>
      </c>
      <c r="O11" s="228">
        <v>169244</v>
      </c>
      <c r="P11" s="228">
        <f t="shared" si="6"/>
        <v>351981</v>
      </c>
      <c r="Q11" s="227">
        <f t="shared" si="7"/>
        <v>-0.01794983251936899</v>
      </c>
    </row>
    <row r="12" spans="1:17" ht="18.75" customHeight="1">
      <c r="A12" s="232" t="s">
        <v>87</v>
      </c>
      <c r="B12" s="231">
        <v>8843</v>
      </c>
      <c r="C12" s="228">
        <v>13762</v>
      </c>
      <c r="D12" s="228">
        <f t="shared" si="0"/>
        <v>22605</v>
      </c>
      <c r="E12" s="230">
        <f t="shared" si="1"/>
        <v>0.04347550139629348</v>
      </c>
      <c r="F12" s="229">
        <v>7208</v>
      </c>
      <c r="G12" s="228">
        <v>10386</v>
      </c>
      <c r="H12" s="228">
        <f t="shared" si="2"/>
        <v>17594</v>
      </c>
      <c r="I12" s="230">
        <f t="shared" si="3"/>
        <v>0.28481300443332946</v>
      </c>
      <c r="J12" s="229">
        <v>122876</v>
      </c>
      <c r="K12" s="228">
        <v>116125</v>
      </c>
      <c r="L12" s="228">
        <f t="shared" si="4"/>
        <v>239001</v>
      </c>
      <c r="M12" s="230">
        <f t="shared" si="5"/>
        <v>0.04309942346196564</v>
      </c>
      <c r="N12" s="229">
        <v>114097</v>
      </c>
      <c r="O12" s="228">
        <v>106224</v>
      </c>
      <c r="P12" s="228">
        <f t="shared" si="6"/>
        <v>220321</v>
      </c>
      <c r="Q12" s="227">
        <f t="shared" si="7"/>
        <v>0.0847853813299686</v>
      </c>
    </row>
    <row r="13" spans="1:17" ht="18.75" customHeight="1">
      <c r="A13" s="232" t="s">
        <v>86</v>
      </c>
      <c r="B13" s="231">
        <v>12367</v>
      </c>
      <c r="C13" s="228">
        <v>10075</v>
      </c>
      <c r="D13" s="228">
        <f t="shared" si="0"/>
        <v>22442</v>
      </c>
      <c r="E13" s="230">
        <f t="shared" si="1"/>
        <v>0.04316200850854316</v>
      </c>
      <c r="F13" s="229">
        <v>1102</v>
      </c>
      <c r="G13" s="228">
        <v>890</v>
      </c>
      <c r="H13" s="228">
        <f t="shared" si="2"/>
        <v>1992</v>
      </c>
      <c r="I13" s="230">
        <f t="shared" si="3"/>
        <v>10.266064257028113</v>
      </c>
      <c r="J13" s="229">
        <v>63450</v>
      </c>
      <c r="K13" s="228">
        <v>62560</v>
      </c>
      <c r="L13" s="228">
        <f t="shared" si="4"/>
        <v>126010</v>
      </c>
      <c r="M13" s="230">
        <f t="shared" si="5"/>
        <v>0.02272358002871239</v>
      </c>
      <c r="N13" s="229">
        <v>16231</v>
      </c>
      <c r="O13" s="228">
        <v>16491</v>
      </c>
      <c r="P13" s="228">
        <f t="shared" si="6"/>
        <v>32722</v>
      </c>
      <c r="Q13" s="227">
        <f t="shared" si="7"/>
        <v>2.850925982519406</v>
      </c>
    </row>
    <row r="14" spans="1:17" ht="18.75" customHeight="1">
      <c r="A14" s="232" t="s">
        <v>85</v>
      </c>
      <c r="B14" s="231">
        <v>11114</v>
      </c>
      <c r="C14" s="228">
        <v>11293</v>
      </c>
      <c r="D14" s="228">
        <f t="shared" si="0"/>
        <v>22407</v>
      </c>
      <c r="E14" s="230">
        <f t="shared" si="1"/>
        <v>0.04309469408479309</v>
      </c>
      <c r="F14" s="229">
        <v>6500</v>
      </c>
      <c r="G14" s="228">
        <v>7061</v>
      </c>
      <c r="H14" s="228">
        <f t="shared" si="2"/>
        <v>13561</v>
      </c>
      <c r="I14" s="230">
        <f t="shared" si="3"/>
        <v>0.6523117764176682</v>
      </c>
      <c r="J14" s="229">
        <v>114320</v>
      </c>
      <c r="K14" s="228">
        <v>115731</v>
      </c>
      <c r="L14" s="228">
        <f t="shared" si="4"/>
        <v>230051</v>
      </c>
      <c r="M14" s="230">
        <f t="shared" si="5"/>
        <v>0.04148545598909066</v>
      </c>
      <c r="N14" s="229">
        <v>84724</v>
      </c>
      <c r="O14" s="228">
        <v>85473</v>
      </c>
      <c r="P14" s="228">
        <f t="shared" si="6"/>
        <v>170197</v>
      </c>
      <c r="Q14" s="227">
        <f t="shared" si="7"/>
        <v>0.35167482388056204</v>
      </c>
    </row>
    <row r="15" spans="1:17" ht="18.75" customHeight="1">
      <c r="A15" s="232" t="s">
        <v>84</v>
      </c>
      <c r="B15" s="231">
        <v>10005</v>
      </c>
      <c r="C15" s="228">
        <v>9276</v>
      </c>
      <c r="D15" s="228">
        <f t="shared" si="0"/>
        <v>19281</v>
      </c>
      <c r="E15" s="230">
        <f t="shared" si="1"/>
        <v>0.03708255440928708</v>
      </c>
      <c r="F15" s="229">
        <v>7658</v>
      </c>
      <c r="G15" s="228">
        <v>7430</v>
      </c>
      <c r="H15" s="228">
        <f t="shared" si="2"/>
        <v>15088</v>
      </c>
      <c r="I15" s="230">
        <f t="shared" si="3"/>
        <v>0.2779029692470838</v>
      </c>
      <c r="J15" s="229">
        <v>97703</v>
      </c>
      <c r="K15" s="228">
        <v>95164</v>
      </c>
      <c r="L15" s="228">
        <f t="shared" si="4"/>
        <v>192867</v>
      </c>
      <c r="M15" s="230">
        <f t="shared" si="5"/>
        <v>0.03478000721686908</v>
      </c>
      <c r="N15" s="229">
        <v>72776</v>
      </c>
      <c r="O15" s="228">
        <v>71574</v>
      </c>
      <c r="P15" s="228">
        <f t="shared" si="6"/>
        <v>144350</v>
      </c>
      <c r="Q15" s="227">
        <f t="shared" si="7"/>
        <v>0.3361066851402841</v>
      </c>
    </row>
    <row r="16" spans="1:17" ht="18.75" customHeight="1">
      <c r="A16" s="232" t="s">
        <v>83</v>
      </c>
      <c r="B16" s="231">
        <v>9480</v>
      </c>
      <c r="C16" s="228">
        <v>8318</v>
      </c>
      <c r="D16" s="228">
        <f t="shared" si="0"/>
        <v>17798</v>
      </c>
      <c r="E16" s="230">
        <f t="shared" si="1"/>
        <v>0.03423034611153423</v>
      </c>
      <c r="F16" s="229">
        <v>9543</v>
      </c>
      <c r="G16" s="228">
        <v>9060</v>
      </c>
      <c r="H16" s="228">
        <f t="shared" si="2"/>
        <v>18603</v>
      </c>
      <c r="I16" s="230">
        <f t="shared" si="3"/>
        <v>-0.043272590442401726</v>
      </c>
      <c r="J16" s="229">
        <v>101088</v>
      </c>
      <c r="K16" s="228">
        <v>94233</v>
      </c>
      <c r="L16" s="228">
        <f t="shared" si="4"/>
        <v>195321</v>
      </c>
      <c r="M16" s="230">
        <f t="shared" si="5"/>
        <v>0.03522254086809089</v>
      </c>
      <c r="N16" s="229">
        <v>79283</v>
      </c>
      <c r="O16" s="228">
        <v>77326</v>
      </c>
      <c r="P16" s="228">
        <f t="shared" si="6"/>
        <v>156609</v>
      </c>
      <c r="Q16" s="227">
        <f t="shared" si="7"/>
        <v>0.24718885887784237</v>
      </c>
    </row>
    <row r="17" spans="1:17" ht="18.75" customHeight="1">
      <c r="A17" s="232" t="s">
        <v>44</v>
      </c>
      <c r="B17" s="231">
        <v>8701</v>
      </c>
      <c r="C17" s="228">
        <v>8884</v>
      </c>
      <c r="D17" s="228">
        <f t="shared" si="0"/>
        <v>17585</v>
      </c>
      <c r="E17" s="230">
        <f t="shared" si="1"/>
        <v>0.03382068976128382</v>
      </c>
      <c r="F17" s="229">
        <v>3210</v>
      </c>
      <c r="G17" s="228">
        <v>3100</v>
      </c>
      <c r="H17" s="228">
        <f t="shared" si="2"/>
        <v>6310</v>
      </c>
      <c r="I17" s="230">
        <f t="shared" si="3"/>
        <v>1.7868462757527732</v>
      </c>
      <c r="J17" s="229">
        <v>113364</v>
      </c>
      <c r="K17" s="228">
        <v>111906</v>
      </c>
      <c r="L17" s="228">
        <f t="shared" si="4"/>
        <v>225270</v>
      </c>
      <c r="M17" s="230">
        <f t="shared" si="5"/>
        <v>0.04062329079492136</v>
      </c>
      <c r="N17" s="229">
        <v>32220</v>
      </c>
      <c r="O17" s="228">
        <v>31872</v>
      </c>
      <c r="P17" s="228">
        <f t="shared" si="6"/>
        <v>64092</v>
      </c>
      <c r="Q17" s="227">
        <f t="shared" si="7"/>
        <v>2.514791237595956</v>
      </c>
    </row>
    <row r="18" spans="1:17" ht="18.75" customHeight="1">
      <c r="A18" s="232" t="s">
        <v>82</v>
      </c>
      <c r="B18" s="231">
        <v>7634</v>
      </c>
      <c r="C18" s="228">
        <v>8509</v>
      </c>
      <c r="D18" s="228">
        <f t="shared" si="0"/>
        <v>16143</v>
      </c>
      <c r="E18" s="230">
        <f t="shared" si="1"/>
        <v>0.031047335502781048</v>
      </c>
      <c r="F18" s="229">
        <v>7784</v>
      </c>
      <c r="G18" s="228">
        <v>8963</v>
      </c>
      <c r="H18" s="228">
        <f t="shared" si="2"/>
        <v>16747</v>
      </c>
      <c r="I18" s="230">
        <f t="shared" si="3"/>
        <v>-0.036066161103481265</v>
      </c>
      <c r="J18" s="229">
        <v>99862</v>
      </c>
      <c r="K18" s="228">
        <v>97471</v>
      </c>
      <c r="L18" s="228">
        <f t="shared" si="4"/>
        <v>197333</v>
      </c>
      <c r="M18" s="230">
        <f t="shared" si="5"/>
        <v>0.035585367969255634</v>
      </c>
      <c r="N18" s="229">
        <v>100205</v>
      </c>
      <c r="O18" s="228">
        <v>97239</v>
      </c>
      <c r="P18" s="228">
        <f t="shared" si="6"/>
        <v>197444</v>
      </c>
      <c r="Q18" s="227">
        <f t="shared" si="7"/>
        <v>-0.000562184720730996</v>
      </c>
    </row>
    <row r="19" spans="1:17" ht="18.75" customHeight="1">
      <c r="A19" s="232" t="s">
        <v>81</v>
      </c>
      <c r="B19" s="231">
        <v>4895</v>
      </c>
      <c r="C19" s="228">
        <v>6780</v>
      </c>
      <c r="D19" s="228">
        <f t="shared" si="0"/>
        <v>11675</v>
      </c>
      <c r="E19" s="230">
        <f t="shared" si="1"/>
        <v>0.022454168493772454</v>
      </c>
      <c r="F19" s="229">
        <v>5701</v>
      </c>
      <c r="G19" s="228">
        <v>7697</v>
      </c>
      <c r="H19" s="228">
        <f t="shared" si="2"/>
        <v>13398</v>
      </c>
      <c r="I19" s="230">
        <f t="shared" si="3"/>
        <v>-0.12860128377369762</v>
      </c>
      <c r="J19" s="229">
        <v>76067</v>
      </c>
      <c r="K19" s="228">
        <v>72804</v>
      </c>
      <c r="L19" s="228">
        <f t="shared" si="4"/>
        <v>148871</v>
      </c>
      <c r="M19" s="230">
        <f t="shared" si="5"/>
        <v>0.026846139849650365</v>
      </c>
      <c r="N19" s="229">
        <v>77546</v>
      </c>
      <c r="O19" s="228">
        <v>73657</v>
      </c>
      <c r="P19" s="228">
        <f t="shared" si="6"/>
        <v>151203</v>
      </c>
      <c r="Q19" s="227">
        <f t="shared" si="7"/>
        <v>-0.015422974411883339</v>
      </c>
    </row>
    <row r="20" spans="1:17" ht="18.75" customHeight="1">
      <c r="A20" s="232" t="s">
        <v>80</v>
      </c>
      <c r="B20" s="231">
        <v>5375</v>
      </c>
      <c r="C20" s="228">
        <v>5311</v>
      </c>
      <c r="D20" s="228">
        <f t="shared" si="0"/>
        <v>10686</v>
      </c>
      <c r="E20" s="230">
        <f t="shared" si="1"/>
        <v>0.02055205520552055</v>
      </c>
      <c r="F20" s="229">
        <v>3612</v>
      </c>
      <c r="G20" s="228">
        <v>3855</v>
      </c>
      <c r="H20" s="228">
        <f t="shared" si="2"/>
        <v>7467</v>
      </c>
      <c r="I20" s="230">
        <f t="shared" si="3"/>
        <v>0.431096826034552</v>
      </c>
      <c r="J20" s="229">
        <v>43764</v>
      </c>
      <c r="K20" s="228">
        <v>44934</v>
      </c>
      <c r="L20" s="228">
        <f t="shared" si="4"/>
        <v>88698</v>
      </c>
      <c r="M20" s="230">
        <f t="shared" si="5"/>
        <v>0.01599504881665528</v>
      </c>
      <c r="N20" s="229">
        <v>36446</v>
      </c>
      <c r="O20" s="228">
        <v>38829</v>
      </c>
      <c r="P20" s="228">
        <f t="shared" si="6"/>
        <v>75275</v>
      </c>
      <c r="Q20" s="227">
        <f t="shared" si="7"/>
        <v>0.1783194951843241</v>
      </c>
    </row>
    <row r="21" spans="1:17" ht="18.75" customHeight="1">
      <c r="A21" s="232" t="s">
        <v>79</v>
      </c>
      <c r="B21" s="231">
        <v>4112</v>
      </c>
      <c r="C21" s="228">
        <v>4654</v>
      </c>
      <c r="D21" s="228">
        <f t="shared" si="0"/>
        <v>8766</v>
      </c>
      <c r="E21" s="230">
        <f t="shared" si="1"/>
        <v>0.016859378245516858</v>
      </c>
      <c r="F21" s="229">
        <v>4463</v>
      </c>
      <c r="G21" s="228">
        <v>5448</v>
      </c>
      <c r="H21" s="228">
        <f t="shared" si="2"/>
        <v>9911</v>
      </c>
      <c r="I21" s="230">
        <f t="shared" si="3"/>
        <v>-0.11552820098880034</v>
      </c>
      <c r="J21" s="229">
        <v>69486</v>
      </c>
      <c r="K21" s="228">
        <v>65856</v>
      </c>
      <c r="L21" s="228">
        <f t="shared" si="4"/>
        <v>135342</v>
      </c>
      <c r="M21" s="230">
        <f t="shared" si="5"/>
        <v>0.02440643415797153</v>
      </c>
      <c r="N21" s="229">
        <v>67211</v>
      </c>
      <c r="O21" s="228">
        <v>63047</v>
      </c>
      <c r="P21" s="228">
        <f t="shared" si="6"/>
        <v>130258</v>
      </c>
      <c r="Q21" s="227">
        <f t="shared" si="7"/>
        <v>0.03903023230818836</v>
      </c>
    </row>
    <row r="22" spans="1:17" ht="18.75" customHeight="1">
      <c r="A22" s="232" t="s">
        <v>78</v>
      </c>
      <c r="B22" s="231">
        <v>4072</v>
      </c>
      <c r="C22" s="228">
        <v>4561</v>
      </c>
      <c r="D22" s="228">
        <f t="shared" si="0"/>
        <v>8633</v>
      </c>
      <c r="E22" s="230">
        <f t="shared" si="1"/>
        <v>0.016603583435266602</v>
      </c>
      <c r="F22" s="229">
        <v>2261</v>
      </c>
      <c r="G22" s="228">
        <v>2227</v>
      </c>
      <c r="H22" s="228">
        <f t="shared" si="2"/>
        <v>4488</v>
      </c>
      <c r="I22" s="230">
        <f t="shared" si="3"/>
        <v>0.9235739750445633</v>
      </c>
      <c r="J22" s="229">
        <v>35512</v>
      </c>
      <c r="K22" s="228">
        <v>35324</v>
      </c>
      <c r="L22" s="228">
        <f t="shared" si="4"/>
        <v>70836</v>
      </c>
      <c r="M22" s="230">
        <f t="shared" si="5"/>
        <v>0.012773966470231497</v>
      </c>
      <c r="N22" s="229">
        <v>27584</v>
      </c>
      <c r="O22" s="228">
        <v>27187</v>
      </c>
      <c r="P22" s="228">
        <f t="shared" si="6"/>
        <v>54771</v>
      </c>
      <c r="Q22" s="227">
        <f t="shared" si="7"/>
        <v>0.2933121542422086</v>
      </c>
    </row>
    <row r="23" spans="1:17" ht="18.75" customHeight="1">
      <c r="A23" s="232" t="s">
        <v>77</v>
      </c>
      <c r="B23" s="231">
        <v>3099</v>
      </c>
      <c r="C23" s="228">
        <v>4391</v>
      </c>
      <c r="D23" s="228">
        <f t="shared" si="0"/>
        <v>7490</v>
      </c>
      <c r="E23" s="230">
        <f t="shared" si="1"/>
        <v>0.014405286682514406</v>
      </c>
      <c r="F23" s="229"/>
      <c r="G23" s="228"/>
      <c r="H23" s="228">
        <f t="shared" si="2"/>
        <v>0</v>
      </c>
      <c r="I23" s="230"/>
      <c r="J23" s="229">
        <v>3343</v>
      </c>
      <c r="K23" s="228">
        <v>4695</v>
      </c>
      <c r="L23" s="228">
        <f t="shared" si="4"/>
        <v>8038</v>
      </c>
      <c r="M23" s="230">
        <f t="shared" si="5"/>
        <v>0.0014495050890468233</v>
      </c>
      <c r="N23" s="229"/>
      <c r="O23" s="228"/>
      <c r="P23" s="228">
        <f t="shared" si="6"/>
        <v>0</v>
      </c>
      <c r="Q23" s="227"/>
    </row>
    <row r="24" spans="1:17" ht="18.75" customHeight="1">
      <c r="A24" s="232" t="s">
        <v>76</v>
      </c>
      <c r="B24" s="231">
        <v>2851</v>
      </c>
      <c r="C24" s="228">
        <v>2831</v>
      </c>
      <c r="D24" s="228">
        <f t="shared" si="0"/>
        <v>5682</v>
      </c>
      <c r="E24" s="230">
        <f t="shared" si="1"/>
        <v>0.010928015878510928</v>
      </c>
      <c r="F24" s="229">
        <v>3790</v>
      </c>
      <c r="G24" s="228">
        <v>3899</v>
      </c>
      <c r="H24" s="228">
        <f t="shared" si="2"/>
        <v>7689</v>
      </c>
      <c r="I24" s="230">
        <f>(D24/H24-1)</f>
        <v>-0.26102223956301207</v>
      </c>
      <c r="J24" s="229">
        <v>39760</v>
      </c>
      <c r="K24" s="228">
        <v>38290</v>
      </c>
      <c r="L24" s="228">
        <f t="shared" si="4"/>
        <v>78050</v>
      </c>
      <c r="M24" s="230">
        <f t="shared" si="5"/>
        <v>0.014074878352837094</v>
      </c>
      <c r="N24" s="229">
        <v>36883</v>
      </c>
      <c r="O24" s="228">
        <v>35156</v>
      </c>
      <c r="P24" s="228">
        <f t="shared" si="6"/>
        <v>72039</v>
      </c>
      <c r="Q24" s="227">
        <f>(L24/P24-1)</f>
        <v>0.08344091394938857</v>
      </c>
    </row>
    <row r="25" spans="1:17" ht="18.75" customHeight="1">
      <c r="A25" s="232" t="s">
        <v>75</v>
      </c>
      <c r="B25" s="231">
        <v>2550</v>
      </c>
      <c r="C25" s="228">
        <v>2821</v>
      </c>
      <c r="D25" s="228">
        <f t="shared" si="0"/>
        <v>5371</v>
      </c>
      <c r="E25" s="230">
        <f t="shared" si="1"/>
        <v>0.01032987914176033</v>
      </c>
      <c r="F25" s="229"/>
      <c r="G25" s="228"/>
      <c r="H25" s="228">
        <f t="shared" si="2"/>
        <v>0</v>
      </c>
      <c r="I25" s="230"/>
      <c r="J25" s="229">
        <v>11959</v>
      </c>
      <c r="K25" s="228">
        <v>12544</v>
      </c>
      <c r="L25" s="228">
        <f t="shared" si="4"/>
        <v>24503</v>
      </c>
      <c r="M25" s="230">
        <f t="shared" si="5"/>
        <v>0.004418664244453137</v>
      </c>
      <c r="N25" s="229"/>
      <c r="O25" s="228"/>
      <c r="P25" s="228">
        <f t="shared" si="6"/>
        <v>0</v>
      </c>
      <c r="Q25" s="227"/>
    </row>
    <row r="26" spans="1:17" ht="18.75" customHeight="1">
      <c r="A26" s="232" t="s">
        <v>74</v>
      </c>
      <c r="B26" s="231">
        <v>2186</v>
      </c>
      <c r="C26" s="228">
        <v>2463</v>
      </c>
      <c r="D26" s="228">
        <f t="shared" si="0"/>
        <v>4649</v>
      </c>
      <c r="E26" s="230">
        <f t="shared" si="1"/>
        <v>0.008941278743258941</v>
      </c>
      <c r="F26" s="229">
        <v>1015</v>
      </c>
      <c r="G26" s="228">
        <v>1164</v>
      </c>
      <c r="H26" s="228">
        <f t="shared" si="2"/>
        <v>2179</v>
      </c>
      <c r="I26" s="230">
        <f>(D26/H26-1)</f>
        <v>1.1335474988526846</v>
      </c>
      <c r="J26" s="229">
        <v>18791</v>
      </c>
      <c r="K26" s="228">
        <v>17751</v>
      </c>
      <c r="L26" s="228">
        <f t="shared" si="4"/>
        <v>36542</v>
      </c>
      <c r="M26" s="230">
        <f t="shared" si="5"/>
        <v>0.0065896759099215</v>
      </c>
      <c r="N26" s="229">
        <v>9280</v>
      </c>
      <c r="O26" s="228">
        <v>8749</v>
      </c>
      <c r="P26" s="228">
        <f t="shared" si="6"/>
        <v>18029</v>
      </c>
      <c r="Q26" s="227">
        <f>(L26/P26-1)</f>
        <v>1.0268456375838926</v>
      </c>
    </row>
    <row r="27" spans="1:17" ht="18.75" customHeight="1">
      <c r="A27" s="232" t="s">
        <v>73</v>
      </c>
      <c r="B27" s="231">
        <v>2165</v>
      </c>
      <c r="C27" s="228">
        <v>2248</v>
      </c>
      <c r="D27" s="228">
        <f t="shared" si="0"/>
        <v>4413</v>
      </c>
      <c r="E27" s="230">
        <f t="shared" si="1"/>
        <v>0.008487387200258488</v>
      </c>
      <c r="F27" s="229">
        <v>2159</v>
      </c>
      <c r="G27" s="228">
        <v>2237</v>
      </c>
      <c r="H27" s="228">
        <f t="shared" si="2"/>
        <v>4396</v>
      </c>
      <c r="I27" s="230">
        <f>(D27/H27-1)</f>
        <v>0.003867151956324033</v>
      </c>
      <c r="J27" s="229">
        <v>25955</v>
      </c>
      <c r="K27" s="228">
        <v>26805</v>
      </c>
      <c r="L27" s="228">
        <f t="shared" si="4"/>
        <v>52760</v>
      </c>
      <c r="M27" s="230">
        <f t="shared" si="5"/>
        <v>0.009514293169707687</v>
      </c>
      <c r="N27" s="229">
        <v>16323</v>
      </c>
      <c r="O27" s="228">
        <v>16971</v>
      </c>
      <c r="P27" s="228">
        <f t="shared" si="6"/>
        <v>33294</v>
      </c>
      <c r="Q27" s="227">
        <f>(L27/P27-1)</f>
        <v>0.5846699104943833</v>
      </c>
    </row>
    <row r="28" spans="1:17" ht="18.75" customHeight="1">
      <c r="A28" s="232" t="s">
        <v>72</v>
      </c>
      <c r="B28" s="231">
        <v>1635</v>
      </c>
      <c r="C28" s="228">
        <v>2522</v>
      </c>
      <c r="D28" s="228">
        <f t="shared" si="0"/>
        <v>4157</v>
      </c>
      <c r="E28" s="230">
        <f t="shared" si="1"/>
        <v>0.007995030272257996</v>
      </c>
      <c r="F28" s="229">
        <v>1531</v>
      </c>
      <c r="G28" s="228">
        <v>2074</v>
      </c>
      <c r="H28" s="228">
        <f t="shared" si="2"/>
        <v>3605</v>
      </c>
      <c r="I28" s="230">
        <f>(D28/H28-1)</f>
        <v>0.153120665742025</v>
      </c>
      <c r="J28" s="229">
        <v>29226</v>
      </c>
      <c r="K28" s="228">
        <v>26029</v>
      </c>
      <c r="L28" s="228">
        <f t="shared" si="4"/>
        <v>55255</v>
      </c>
      <c r="M28" s="230">
        <f t="shared" si="5"/>
        <v>0.009964220414939315</v>
      </c>
      <c r="N28" s="229">
        <v>25988</v>
      </c>
      <c r="O28" s="228">
        <v>22057</v>
      </c>
      <c r="P28" s="228">
        <f t="shared" si="6"/>
        <v>48045</v>
      </c>
      <c r="Q28" s="227">
        <f>(L28/P28-1)</f>
        <v>0.15006764491622437</v>
      </c>
    </row>
    <row r="29" spans="1:17" ht="18.75" customHeight="1">
      <c r="A29" s="232" t="s">
        <v>71</v>
      </c>
      <c r="B29" s="231">
        <v>901</v>
      </c>
      <c r="C29" s="228">
        <v>1101</v>
      </c>
      <c r="D29" s="228">
        <f t="shared" si="0"/>
        <v>2002</v>
      </c>
      <c r="E29" s="230">
        <f t="shared" si="1"/>
        <v>0.0038503850385038503</v>
      </c>
      <c r="F29" s="229"/>
      <c r="G29" s="228"/>
      <c r="H29" s="228">
        <f t="shared" si="2"/>
        <v>0</v>
      </c>
      <c r="I29" s="230"/>
      <c r="J29" s="229">
        <v>901</v>
      </c>
      <c r="K29" s="228">
        <v>1101</v>
      </c>
      <c r="L29" s="228">
        <f t="shared" si="4"/>
        <v>2002</v>
      </c>
      <c r="M29" s="230">
        <f t="shared" si="5"/>
        <v>0.00036102378555259273</v>
      </c>
      <c r="N29" s="229"/>
      <c r="O29" s="228"/>
      <c r="P29" s="228">
        <f t="shared" si="6"/>
        <v>0</v>
      </c>
      <c r="Q29" s="227"/>
    </row>
    <row r="30" spans="1:17" ht="18.75" customHeight="1">
      <c r="A30" s="232" t="s">
        <v>70</v>
      </c>
      <c r="B30" s="231">
        <v>611</v>
      </c>
      <c r="C30" s="228">
        <v>599</v>
      </c>
      <c r="D30" s="228">
        <f t="shared" si="0"/>
        <v>1210</v>
      </c>
      <c r="E30" s="230">
        <f t="shared" si="1"/>
        <v>0.0023271557925023272</v>
      </c>
      <c r="F30" s="229">
        <v>345</v>
      </c>
      <c r="G30" s="228">
        <v>315</v>
      </c>
      <c r="H30" s="228">
        <f t="shared" si="2"/>
        <v>660</v>
      </c>
      <c r="I30" s="230">
        <f>(D30/H30-1)</f>
        <v>0.8333333333333333</v>
      </c>
      <c r="J30" s="229">
        <v>7390</v>
      </c>
      <c r="K30" s="228">
        <v>7481</v>
      </c>
      <c r="L30" s="228">
        <f t="shared" si="4"/>
        <v>14871</v>
      </c>
      <c r="M30" s="230">
        <f t="shared" si="5"/>
        <v>0.0026817106468294736</v>
      </c>
      <c r="N30" s="229">
        <v>4203</v>
      </c>
      <c r="O30" s="228">
        <v>4352</v>
      </c>
      <c r="P30" s="228">
        <f t="shared" si="6"/>
        <v>8555</v>
      </c>
      <c r="Q30" s="227">
        <f>(L30/P30-1)</f>
        <v>0.738281706604325</v>
      </c>
    </row>
    <row r="31" spans="1:17" ht="18.75" customHeight="1">
      <c r="A31" s="232" t="s">
        <v>69</v>
      </c>
      <c r="B31" s="231">
        <v>409</v>
      </c>
      <c r="C31" s="228">
        <v>420</v>
      </c>
      <c r="D31" s="228">
        <f t="shared" si="0"/>
        <v>829</v>
      </c>
      <c r="E31" s="230">
        <f t="shared" si="1"/>
        <v>0.0015943902082515944</v>
      </c>
      <c r="F31" s="229">
        <v>322</v>
      </c>
      <c r="G31" s="228">
        <v>287</v>
      </c>
      <c r="H31" s="228">
        <f t="shared" si="2"/>
        <v>609</v>
      </c>
      <c r="I31" s="230">
        <f>(D31/H31-1)</f>
        <v>0.361247947454844</v>
      </c>
      <c r="J31" s="229">
        <v>4247</v>
      </c>
      <c r="K31" s="228">
        <v>3943</v>
      </c>
      <c r="L31" s="228">
        <f t="shared" si="4"/>
        <v>8190</v>
      </c>
      <c r="M31" s="230">
        <f t="shared" si="5"/>
        <v>0.0014769154863515156</v>
      </c>
      <c r="N31" s="229">
        <v>3747</v>
      </c>
      <c r="O31" s="228">
        <v>3528</v>
      </c>
      <c r="P31" s="228">
        <f t="shared" si="6"/>
        <v>7275</v>
      </c>
      <c r="Q31" s="227">
        <f>(L31/P31-1)</f>
        <v>0.12577319587628866</v>
      </c>
    </row>
    <row r="32" spans="1:17" ht="18.75" customHeight="1">
      <c r="A32" s="232" t="s">
        <v>68</v>
      </c>
      <c r="B32" s="231">
        <v>265</v>
      </c>
      <c r="C32" s="228">
        <v>329</v>
      </c>
      <c r="D32" s="228">
        <f t="shared" si="0"/>
        <v>594</v>
      </c>
      <c r="E32" s="230">
        <f t="shared" si="1"/>
        <v>0.0011424219345011425</v>
      </c>
      <c r="F32" s="229">
        <v>279</v>
      </c>
      <c r="G32" s="228">
        <v>350</v>
      </c>
      <c r="H32" s="228">
        <f t="shared" si="2"/>
        <v>629</v>
      </c>
      <c r="I32" s="230">
        <f>(D32/H32-1)</f>
        <v>-0.055643879173290944</v>
      </c>
      <c r="J32" s="229">
        <v>5217</v>
      </c>
      <c r="K32" s="228">
        <v>5659</v>
      </c>
      <c r="L32" s="228">
        <f t="shared" si="4"/>
        <v>10876</v>
      </c>
      <c r="M32" s="230">
        <f t="shared" si="5"/>
        <v>0.001961286059775224</v>
      </c>
      <c r="N32" s="229">
        <v>5452</v>
      </c>
      <c r="O32" s="228">
        <v>5779</v>
      </c>
      <c r="P32" s="228">
        <f t="shared" si="6"/>
        <v>11231</v>
      </c>
      <c r="Q32" s="227">
        <f>(L32/P32-1)</f>
        <v>-0.03160893954233812</v>
      </c>
    </row>
    <row r="33" spans="1:17" ht="18.75" customHeight="1" thickBot="1">
      <c r="A33" s="226" t="s">
        <v>58</v>
      </c>
      <c r="B33" s="224">
        <v>0</v>
      </c>
      <c r="C33" s="223">
        <v>0</v>
      </c>
      <c r="D33" s="223">
        <f t="shared" si="0"/>
        <v>0</v>
      </c>
      <c r="E33" s="225">
        <f t="shared" si="1"/>
        <v>0</v>
      </c>
      <c r="F33" s="224">
        <v>16278</v>
      </c>
      <c r="G33" s="223">
        <v>12930</v>
      </c>
      <c r="H33" s="223">
        <f t="shared" si="2"/>
        <v>29208</v>
      </c>
      <c r="I33" s="225">
        <f>(D33/H33-1)</f>
        <v>-1</v>
      </c>
      <c r="J33" s="224">
        <v>126977</v>
      </c>
      <c r="K33" s="223">
        <v>76925</v>
      </c>
      <c r="L33" s="223">
        <f t="shared" si="4"/>
        <v>203902</v>
      </c>
      <c r="M33" s="225">
        <f t="shared" si="5"/>
        <v>0.0367699659948775</v>
      </c>
      <c r="N33" s="224">
        <v>200849</v>
      </c>
      <c r="O33" s="223">
        <v>126255</v>
      </c>
      <c r="P33" s="223">
        <f t="shared" si="6"/>
        <v>327104</v>
      </c>
      <c r="Q33" s="222">
        <f>(L33/P33-1)</f>
        <v>-0.3766447368421053</v>
      </c>
    </row>
    <row r="34" spans="1:17" ht="14.25">
      <c r="A34" s="220" t="s">
        <v>67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</row>
    <row r="35" ht="14.25">
      <c r="A35" s="220" t="s">
        <v>56</v>
      </c>
    </row>
  </sheetData>
  <sheetProtection/>
  <mergeCells count="13">
    <mergeCell ref="F5:H5"/>
    <mergeCell ref="J5:L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</mergeCells>
  <conditionalFormatting sqref="Q34:Q65536 I34:I65536 Q3:Q6 I3:I6">
    <cfRule type="cellIs" priority="5" dxfId="83" operator="lessThan" stopIfTrue="1">
      <formula>0</formula>
    </cfRule>
  </conditionalFormatting>
  <conditionalFormatting sqref="I7:I32 Q7:Q32">
    <cfRule type="cellIs" priority="6" dxfId="83" operator="lessThan" stopIfTrue="1">
      <formula>0</formula>
    </cfRule>
    <cfRule type="cellIs" priority="7" dxfId="85" operator="greaterThanOrEqual" stopIfTrue="1">
      <formula>0</formula>
    </cfRule>
  </conditionalFormatting>
  <conditionalFormatting sqref="I33">
    <cfRule type="cellIs" priority="3" dxfId="83" operator="lessThan" stopIfTrue="1">
      <formula>0</formula>
    </cfRule>
    <cfRule type="cellIs" priority="4" dxfId="85" operator="greaterThanOrEqual" stopIfTrue="1">
      <formula>0</formula>
    </cfRule>
  </conditionalFormatting>
  <conditionalFormatting sqref="Q33">
    <cfRule type="cellIs" priority="1" dxfId="83" operator="lessThan" stopIfTrue="1">
      <formula>0</formula>
    </cfRule>
    <cfRule type="cellIs" priority="2" dxfId="85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22.140625" style="220" customWidth="1"/>
    <col min="2" max="2" width="8.140625" style="220" customWidth="1"/>
    <col min="3" max="3" width="9.140625" style="220" customWidth="1"/>
    <col min="4" max="4" width="8.140625" style="220" customWidth="1"/>
    <col min="5" max="5" width="10.7109375" style="220" customWidth="1"/>
    <col min="6" max="6" width="8.7109375" style="220" customWidth="1"/>
    <col min="7" max="7" width="9.00390625" style="220" customWidth="1"/>
    <col min="8" max="8" width="8.140625" style="220" customWidth="1"/>
    <col min="9" max="9" width="10.57421875" style="220" customWidth="1"/>
    <col min="10" max="11" width="9.7109375" style="220" customWidth="1"/>
    <col min="12" max="12" width="10.140625" style="220" customWidth="1"/>
    <col min="13" max="13" width="10.00390625" style="220" customWidth="1"/>
    <col min="14" max="14" width="10.140625" style="220" customWidth="1"/>
    <col min="15" max="15" width="9.8515625" style="220" customWidth="1"/>
    <col min="16" max="16" width="9.28125" style="220" customWidth="1"/>
    <col min="17" max="17" width="10.8515625" style="220" customWidth="1"/>
    <col min="18" max="16384" width="9.140625" style="220" customWidth="1"/>
  </cols>
  <sheetData>
    <row r="1" spans="16:17" ht="18.75" thickBot="1">
      <c r="P1" s="664" t="s">
        <v>36</v>
      </c>
      <c r="Q1" s="665"/>
    </row>
    <row r="2" ht="6" customHeight="1" thickBot="1"/>
    <row r="3" spans="1:17" ht="25.5" customHeight="1" thickBot="1" thickTop="1">
      <c r="A3" s="699" t="s">
        <v>102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</row>
    <row r="4" spans="1:17" s="275" customFormat="1" ht="19.5" customHeight="1" thickBot="1" thickTop="1">
      <c r="A4" s="700" t="s">
        <v>90</v>
      </c>
      <c r="B4" s="713" t="s">
        <v>53</v>
      </c>
      <c r="C4" s="713"/>
      <c r="D4" s="713"/>
      <c r="E4" s="713"/>
      <c r="F4" s="713"/>
      <c r="G4" s="713"/>
      <c r="H4" s="713"/>
      <c r="I4" s="714"/>
      <c r="J4" s="713" t="s">
        <v>52</v>
      </c>
      <c r="K4" s="713"/>
      <c r="L4" s="713"/>
      <c r="M4" s="713"/>
      <c r="N4" s="713"/>
      <c r="O4" s="713"/>
      <c r="P4" s="713"/>
      <c r="Q4" s="713"/>
    </row>
    <row r="5" spans="1:17" s="274" customFormat="1" ht="26.25" customHeight="1">
      <c r="A5" s="701"/>
      <c r="B5" s="705" t="s">
        <v>51</v>
      </c>
      <c r="C5" s="706"/>
      <c r="D5" s="707"/>
      <c r="E5" s="703" t="s">
        <v>48</v>
      </c>
      <c r="F5" s="708" t="s">
        <v>50</v>
      </c>
      <c r="G5" s="706"/>
      <c r="H5" s="707"/>
      <c r="I5" s="711" t="s">
        <v>46</v>
      </c>
      <c r="J5" s="705" t="s">
        <v>49</v>
      </c>
      <c r="K5" s="706"/>
      <c r="L5" s="707"/>
      <c r="M5" s="703" t="s">
        <v>48</v>
      </c>
      <c r="N5" s="708" t="s">
        <v>47</v>
      </c>
      <c r="O5" s="706"/>
      <c r="P5" s="707"/>
      <c r="Q5" s="709" t="s">
        <v>46</v>
      </c>
    </row>
    <row r="6" spans="1:17" s="245" customFormat="1" ht="15" customHeight="1" thickBot="1">
      <c r="A6" s="702"/>
      <c r="B6" s="273" t="s">
        <v>23</v>
      </c>
      <c r="C6" s="246" t="s">
        <v>22</v>
      </c>
      <c r="D6" s="272" t="s">
        <v>21</v>
      </c>
      <c r="E6" s="704"/>
      <c r="F6" s="272" t="s">
        <v>23</v>
      </c>
      <c r="G6" s="246" t="s">
        <v>22</v>
      </c>
      <c r="H6" s="272" t="s">
        <v>21</v>
      </c>
      <c r="I6" s="712"/>
      <c r="J6" s="273" t="s">
        <v>23</v>
      </c>
      <c r="K6" s="246" t="s">
        <v>22</v>
      </c>
      <c r="L6" s="272" t="s">
        <v>21</v>
      </c>
      <c r="M6" s="704"/>
      <c r="N6" s="272" t="s">
        <v>23</v>
      </c>
      <c r="O6" s="246" t="s">
        <v>22</v>
      </c>
      <c r="P6" s="272" t="s">
        <v>21</v>
      </c>
      <c r="Q6" s="710"/>
    </row>
    <row r="7" spans="1:17" s="239" customFormat="1" ht="18.75" customHeight="1" thickBot="1" thickTop="1">
      <c r="A7" s="271" t="s">
        <v>32</v>
      </c>
      <c r="B7" s="269">
        <f>SUM(B8:B38)</f>
        <v>22703.459000000006</v>
      </c>
      <c r="C7" s="267">
        <f>SUM(C8:C38)</f>
        <v>18052.37</v>
      </c>
      <c r="D7" s="266">
        <f aca="true" t="shared" si="0" ref="D7:D38">C7+B7</f>
        <v>40755.829000000005</v>
      </c>
      <c r="E7" s="268">
        <f aca="true" t="shared" si="1" ref="E7:E38">(D7/$D$7)</f>
        <v>1</v>
      </c>
      <c r="F7" s="266">
        <f>SUM(F8:F38)</f>
        <v>23877.136</v>
      </c>
      <c r="G7" s="267">
        <f>SUM(G8:G38)</f>
        <v>15340.529</v>
      </c>
      <c r="H7" s="266">
        <f aca="true" t="shared" si="2" ref="H7:H38">G7+F7</f>
        <v>39217.665</v>
      </c>
      <c r="I7" s="270">
        <f aca="true" t="shared" si="3" ref="I7:I25">(D7/H7-1)</f>
        <v>0.03922120299614984</v>
      </c>
      <c r="J7" s="269">
        <f>SUM(J8:J38)</f>
        <v>264285.58999999997</v>
      </c>
      <c r="K7" s="267">
        <f>SUM(K8:K38)</f>
        <v>175903.463</v>
      </c>
      <c r="L7" s="266">
        <f aca="true" t="shared" si="4" ref="L7:L38">K7+J7</f>
        <v>440189.05299999996</v>
      </c>
      <c r="M7" s="268">
        <f aca="true" t="shared" si="5" ref="M7:M38">(L7/$L$7)</f>
        <v>1</v>
      </c>
      <c r="N7" s="266">
        <f>SUM(N8:N38)</f>
        <v>254441.32699999993</v>
      </c>
      <c r="O7" s="267">
        <f>SUM(O8:O38)</f>
        <v>134868.66199999995</v>
      </c>
      <c r="P7" s="266">
        <f aca="true" t="shared" si="6" ref="P7:P38">O7+N7</f>
        <v>389309.9889999999</v>
      </c>
      <c r="Q7" s="265">
        <f aca="true" t="shared" si="7" ref="Q7:Q25">(L7/P7-1)</f>
        <v>0.13069036356012975</v>
      </c>
    </row>
    <row r="8" spans="1:17" ht="18.75" customHeight="1" thickTop="1">
      <c r="A8" s="264" t="s">
        <v>59</v>
      </c>
      <c r="B8" s="262">
        <v>5070.612</v>
      </c>
      <c r="C8" s="260">
        <v>6054.509999999999</v>
      </c>
      <c r="D8" s="259">
        <f t="shared" si="0"/>
        <v>11125.122</v>
      </c>
      <c r="E8" s="261">
        <f t="shared" si="1"/>
        <v>0.2729700823899324</v>
      </c>
      <c r="F8" s="259">
        <v>5353.445000000001</v>
      </c>
      <c r="G8" s="260">
        <v>5330.102999999999</v>
      </c>
      <c r="H8" s="259">
        <f t="shared" si="2"/>
        <v>10683.547999999999</v>
      </c>
      <c r="I8" s="263">
        <f t="shared" si="3"/>
        <v>0.041332149207360835</v>
      </c>
      <c r="J8" s="262">
        <v>60300.115000000005</v>
      </c>
      <c r="K8" s="260">
        <v>58888.97700000001</v>
      </c>
      <c r="L8" s="259">
        <f t="shared" si="4"/>
        <v>119189.09200000002</v>
      </c>
      <c r="M8" s="261">
        <f t="shared" si="5"/>
        <v>0.27076796023821165</v>
      </c>
      <c r="N8" s="259">
        <v>55005.72</v>
      </c>
      <c r="O8" s="260">
        <v>42500.335999999974</v>
      </c>
      <c r="P8" s="259">
        <f t="shared" si="6"/>
        <v>97506.05599999998</v>
      </c>
      <c r="Q8" s="258">
        <f t="shared" si="7"/>
        <v>0.2223763004012802</v>
      </c>
    </row>
    <row r="9" spans="1:17" ht="18.75" customHeight="1">
      <c r="A9" s="264" t="s">
        <v>101</v>
      </c>
      <c r="B9" s="262">
        <v>3695.351</v>
      </c>
      <c r="C9" s="260">
        <v>2761.49</v>
      </c>
      <c r="D9" s="259">
        <f t="shared" si="0"/>
        <v>6456.841</v>
      </c>
      <c r="E9" s="261">
        <f t="shared" si="1"/>
        <v>0.15842742396431195</v>
      </c>
      <c r="F9" s="259">
        <v>3321.043</v>
      </c>
      <c r="G9" s="260">
        <v>2036.488</v>
      </c>
      <c r="H9" s="259">
        <f t="shared" si="2"/>
        <v>5357.531</v>
      </c>
      <c r="I9" s="263">
        <f t="shared" si="3"/>
        <v>0.2051896666580184</v>
      </c>
      <c r="J9" s="262">
        <v>36827.346</v>
      </c>
      <c r="K9" s="260">
        <v>24283.231999999996</v>
      </c>
      <c r="L9" s="259">
        <f t="shared" si="4"/>
        <v>61110.577999999994</v>
      </c>
      <c r="M9" s="261">
        <f t="shared" si="5"/>
        <v>0.13882802760204035</v>
      </c>
      <c r="N9" s="259">
        <v>19506.376</v>
      </c>
      <c r="O9" s="260">
        <v>10044.508</v>
      </c>
      <c r="P9" s="259">
        <f t="shared" si="6"/>
        <v>29550.884</v>
      </c>
      <c r="Q9" s="258">
        <f t="shared" si="7"/>
        <v>1.0679780002520398</v>
      </c>
    </row>
    <row r="10" spans="1:17" ht="18.75" customHeight="1">
      <c r="A10" s="264" t="s">
        <v>100</v>
      </c>
      <c r="B10" s="262">
        <v>2855.1220000000003</v>
      </c>
      <c r="C10" s="260">
        <v>1302.35</v>
      </c>
      <c r="D10" s="259">
        <f t="shared" si="0"/>
        <v>4157.472</v>
      </c>
      <c r="E10" s="261">
        <f t="shared" si="1"/>
        <v>0.10200926105563941</v>
      </c>
      <c r="F10" s="259">
        <v>1789.627</v>
      </c>
      <c r="G10" s="260">
        <v>394.728</v>
      </c>
      <c r="H10" s="259">
        <f t="shared" si="2"/>
        <v>2184.355</v>
      </c>
      <c r="I10" s="263">
        <f t="shared" si="3"/>
        <v>0.9032950230159473</v>
      </c>
      <c r="J10" s="262">
        <v>28715.638</v>
      </c>
      <c r="K10" s="260">
        <v>9474.367999999999</v>
      </c>
      <c r="L10" s="259">
        <f t="shared" si="4"/>
        <v>38190.005999999994</v>
      </c>
      <c r="M10" s="261">
        <f t="shared" si="5"/>
        <v>0.08675819114474889</v>
      </c>
      <c r="N10" s="259">
        <v>33097.586</v>
      </c>
      <c r="O10" s="260">
        <v>11347.876</v>
      </c>
      <c r="P10" s="259">
        <f t="shared" si="6"/>
        <v>44445.462</v>
      </c>
      <c r="Q10" s="258">
        <f t="shared" si="7"/>
        <v>-0.14074453765381056</v>
      </c>
    </row>
    <row r="11" spans="1:17" ht="18.75" customHeight="1">
      <c r="A11" s="264" t="s">
        <v>63</v>
      </c>
      <c r="B11" s="262">
        <v>1980.213</v>
      </c>
      <c r="C11" s="260">
        <v>1885.2959999999998</v>
      </c>
      <c r="D11" s="259">
        <f t="shared" si="0"/>
        <v>3865.509</v>
      </c>
      <c r="E11" s="261">
        <f t="shared" si="1"/>
        <v>0.09484554957770579</v>
      </c>
      <c r="F11" s="259">
        <v>1428.27</v>
      </c>
      <c r="G11" s="260">
        <v>1162.564</v>
      </c>
      <c r="H11" s="259">
        <f t="shared" si="2"/>
        <v>2590.834</v>
      </c>
      <c r="I11" s="263">
        <f t="shared" si="3"/>
        <v>0.4919940837583574</v>
      </c>
      <c r="J11" s="262">
        <v>16894.221999999998</v>
      </c>
      <c r="K11" s="260">
        <v>14501.249000000002</v>
      </c>
      <c r="L11" s="259">
        <f t="shared" si="4"/>
        <v>31395.470999999998</v>
      </c>
      <c r="M11" s="261">
        <f t="shared" si="5"/>
        <v>0.07132269824983585</v>
      </c>
      <c r="N11" s="259">
        <v>12459.017000000003</v>
      </c>
      <c r="O11" s="260">
        <v>7174.322000000003</v>
      </c>
      <c r="P11" s="259">
        <f t="shared" si="6"/>
        <v>19633.339000000007</v>
      </c>
      <c r="Q11" s="258">
        <f t="shared" si="7"/>
        <v>0.5990897421982062</v>
      </c>
    </row>
    <row r="12" spans="1:17" ht="18.75" customHeight="1">
      <c r="A12" s="264" t="s">
        <v>45</v>
      </c>
      <c r="B12" s="262">
        <v>1788.549</v>
      </c>
      <c r="C12" s="260">
        <v>1631.356</v>
      </c>
      <c r="D12" s="259">
        <f t="shared" si="0"/>
        <v>3419.9049999999997</v>
      </c>
      <c r="E12" s="261">
        <f t="shared" si="1"/>
        <v>0.08391204605358413</v>
      </c>
      <c r="F12" s="259">
        <v>2099.6130000000003</v>
      </c>
      <c r="G12" s="260">
        <v>1792.9710000000002</v>
      </c>
      <c r="H12" s="259">
        <f t="shared" si="2"/>
        <v>3892.5840000000007</v>
      </c>
      <c r="I12" s="263">
        <f t="shared" si="3"/>
        <v>-0.12143064863853958</v>
      </c>
      <c r="J12" s="262">
        <v>20195.76499999999</v>
      </c>
      <c r="K12" s="260">
        <v>18231.707000000006</v>
      </c>
      <c r="L12" s="259">
        <f t="shared" si="4"/>
        <v>38427.471999999994</v>
      </c>
      <c r="M12" s="261">
        <f t="shared" si="5"/>
        <v>0.08729765481014813</v>
      </c>
      <c r="N12" s="259">
        <v>18096.569999999996</v>
      </c>
      <c r="O12" s="260">
        <v>14745.424999999997</v>
      </c>
      <c r="P12" s="259">
        <f t="shared" si="6"/>
        <v>32841.994999999995</v>
      </c>
      <c r="Q12" s="258">
        <f t="shared" si="7"/>
        <v>0.1700711847742502</v>
      </c>
    </row>
    <row r="13" spans="1:17" ht="18.75" customHeight="1">
      <c r="A13" s="264" t="s">
        <v>99</v>
      </c>
      <c r="B13" s="262">
        <v>1295.468</v>
      </c>
      <c r="C13" s="260">
        <v>893.7389999999998</v>
      </c>
      <c r="D13" s="259">
        <f t="shared" si="0"/>
        <v>2189.207</v>
      </c>
      <c r="E13" s="261">
        <f t="shared" si="1"/>
        <v>0.05371518758703202</v>
      </c>
      <c r="F13" s="259">
        <v>1732.794</v>
      </c>
      <c r="G13" s="260">
        <v>855.882</v>
      </c>
      <c r="H13" s="259">
        <f t="shared" si="2"/>
        <v>2588.676</v>
      </c>
      <c r="I13" s="263">
        <f t="shared" si="3"/>
        <v>-0.1543140199855061</v>
      </c>
      <c r="J13" s="262">
        <v>17018.478000000003</v>
      </c>
      <c r="K13" s="260">
        <v>9112.960000000001</v>
      </c>
      <c r="L13" s="259">
        <f t="shared" si="4"/>
        <v>26131.438000000002</v>
      </c>
      <c r="M13" s="261">
        <f t="shared" si="5"/>
        <v>0.05936412507741305</v>
      </c>
      <c r="N13" s="259">
        <v>20296.425000000003</v>
      </c>
      <c r="O13" s="260">
        <v>7306.365999999999</v>
      </c>
      <c r="P13" s="259">
        <f t="shared" si="6"/>
        <v>27602.791</v>
      </c>
      <c r="Q13" s="258">
        <f t="shared" si="7"/>
        <v>-0.05330450098325201</v>
      </c>
    </row>
    <row r="14" spans="1:17" ht="18.75" customHeight="1">
      <c r="A14" s="264" t="s">
        <v>98</v>
      </c>
      <c r="B14" s="262">
        <v>1036.889</v>
      </c>
      <c r="C14" s="260">
        <v>528.564</v>
      </c>
      <c r="D14" s="259">
        <f t="shared" si="0"/>
        <v>1565.453</v>
      </c>
      <c r="E14" s="261">
        <f t="shared" si="1"/>
        <v>0.03841053018452894</v>
      </c>
      <c r="F14" s="259">
        <v>1135.505</v>
      </c>
      <c r="G14" s="260">
        <v>462.70799999999997</v>
      </c>
      <c r="H14" s="259">
        <f t="shared" si="2"/>
        <v>1598.2130000000002</v>
      </c>
      <c r="I14" s="263">
        <f t="shared" si="3"/>
        <v>-0.02049789358489773</v>
      </c>
      <c r="J14" s="262">
        <v>12785.616999999998</v>
      </c>
      <c r="K14" s="260">
        <v>6722.884000000001</v>
      </c>
      <c r="L14" s="259">
        <f t="shared" si="4"/>
        <v>19508.501</v>
      </c>
      <c r="M14" s="261">
        <f t="shared" si="5"/>
        <v>0.04431846014126117</v>
      </c>
      <c r="N14" s="259">
        <v>9675.955999999998</v>
      </c>
      <c r="O14" s="260">
        <v>4269.617</v>
      </c>
      <c r="P14" s="259">
        <f t="shared" si="6"/>
        <v>13945.572999999999</v>
      </c>
      <c r="Q14" s="258">
        <f t="shared" si="7"/>
        <v>0.39890279158841313</v>
      </c>
    </row>
    <row r="15" spans="1:17" ht="18.75" customHeight="1">
      <c r="A15" s="264" t="s">
        <v>97</v>
      </c>
      <c r="B15" s="262">
        <v>1051.044</v>
      </c>
      <c r="C15" s="260">
        <v>1.135</v>
      </c>
      <c r="D15" s="259">
        <f t="shared" si="0"/>
        <v>1052.179</v>
      </c>
      <c r="E15" s="261">
        <f t="shared" si="1"/>
        <v>0.025816650668546087</v>
      </c>
      <c r="F15" s="259">
        <v>231.14999999999998</v>
      </c>
      <c r="G15" s="260">
        <v>1.032</v>
      </c>
      <c r="H15" s="259">
        <f t="shared" si="2"/>
        <v>232.182</v>
      </c>
      <c r="I15" s="263">
        <f t="shared" si="3"/>
        <v>3.5316992703999457</v>
      </c>
      <c r="J15" s="262">
        <v>6791.4349999999995</v>
      </c>
      <c r="K15" s="260">
        <v>281.241</v>
      </c>
      <c r="L15" s="259">
        <f t="shared" si="4"/>
        <v>7072.6759999999995</v>
      </c>
      <c r="M15" s="261">
        <f t="shared" si="5"/>
        <v>0.01606736003950557</v>
      </c>
      <c r="N15" s="259">
        <v>5475.655</v>
      </c>
      <c r="O15" s="260">
        <v>1643.2530000000002</v>
      </c>
      <c r="P15" s="259">
        <f t="shared" si="6"/>
        <v>7118.907999999999</v>
      </c>
      <c r="Q15" s="258">
        <f t="shared" si="7"/>
        <v>-0.006494254455880033</v>
      </c>
    </row>
    <row r="16" spans="1:17" ht="18.75" customHeight="1">
      <c r="A16" s="264" t="s">
        <v>96</v>
      </c>
      <c r="B16" s="262">
        <v>533.362</v>
      </c>
      <c r="C16" s="260">
        <v>186.102</v>
      </c>
      <c r="D16" s="259">
        <f t="shared" si="0"/>
        <v>719.4639999999999</v>
      </c>
      <c r="E16" s="261">
        <f t="shared" si="1"/>
        <v>0.017653033140363796</v>
      </c>
      <c r="F16" s="259">
        <v>153.512</v>
      </c>
      <c r="G16" s="260">
        <v>64.568</v>
      </c>
      <c r="H16" s="259">
        <f t="shared" si="2"/>
        <v>218.07999999999998</v>
      </c>
      <c r="I16" s="263">
        <f t="shared" si="3"/>
        <v>2.299082905355833</v>
      </c>
      <c r="J16" s="262">
        <v>8823.674</v>
      </c>
      <c r="K16" s="260">
        <v>3155.456</v>
      </c>
      <c r="L16" s="259">
        <f t="shared" si="4"/>
        <v>11979.130000000001</v>
      </c>
      <c r="M16" s="261">
        <f t="shared" si="5"/>
        <v>0.027213602697202927</v>
      </c>
      <c r="N16" s="259">
        <v>2881.8820000000005</v>
      </c>
      <c r="O16" s="260">
        <v>1274.062</v>
      </c>
      <c r="P16" s="259">
        <f t="shared" si="6"/>
        <v>4155.944</v>
      </c>
      <c r="Q16" s="258">
        <f t="shared" si="7"/>
        <v>1.8824089063760243</v>
      </c>
    </row>
    <row r="17" spans="1:17" ht="18.75" customHeight="1">
      <c r="A17" s="264" t="s">
        <v>87</v>
      </c>
      <c r="B17" s="262">
        <v>193.742</v>
      </c>
      <c r="C17" s="260">
        <v>501.844</v>
      </c>
      <c r="D17" s="259">
        <f t="shared" si="0"/>
        <v>695.586</v>
      </c>
      <c r="E17" s="261">
        <f t="shared" si="1"/>
        <v>0.017067153756092163</v>
      </c>
      <c r="F17" s="259">
        <v>183.279</v>
      </c>
      <c r="G17" s="260">
        <v>301.279</v>
      </c>
      <c r="H17" s="259">
        <f t="shared" si="2"/>
        <v>484.558</v>
      </c>
      <c r="I17" s="263">
        <f t="shared" si="3"/>
        <v>0.43550617263568037</v>
      </c>
      <c r="J17" s="262">
        <v>1848.284</v>
      </c>
      <c r="K17" s="260">
        <v>4298.678999999999</v>
      </c>
      <c r="L17" s="259">
        <f t="shared" si="4"/>
        <v>6146.963</v>
      </c>
      <c r="M17" s="261">
        <f t="shared" si="5"/>
        <v>0.013964370440625202</v>
      </c>
      <c r="N17" s="259">
        <v>1302.7730000000001</v>
      </c>
      <c r="O17" s="260">
        <v>2838.1780000000003</v>
      </c>
      <c r="P17" s="259">
        <f t="shared" si="6"/>
        <v>4140.951000000001</v>
      </c>
      <c r="Q17" s="258">
        <f t="shared" si="7"/>
        <v>0.484432682251009</v>
      </c>
    </row>
    <row r="18" spans="1:17" ht="18.75" customHeight="1">
      <c r="A18" s="264" t="s">
        <v>65</v>
      </c>
      <c r="B18" s="262">
        <v>384.953</v>
      </c>
      <c r="C18" s="260">
        <v>278.542</v>
      </c>
      <c r="D18" s="259">
        <f t="shared" si="0"/>
        <v>663.4949999999999</v>
      </c>
      <c r="E18" s="261">
        <f t="shared" si="1"/>
        <v>0.01627975718516239</v>
      </c>
      <c r="F18" s="259">
        <v>453.777</v>
      </c>
      <c r="G18" s="260">
        <v>401.379</v>
      </c>
      <c r="H18" s="259">
        <f t="shared" si="2"/>
        <v>855.156</v>
      </c>
      <c r="I18" s="263">
        <f t="shared" si="3"/>
        <v>-0.2241240194771481</v>
      </c>
      <c r="J18" s="262">
        <v>4406.7649999999985</v>
      </c>
      <c r="K18" s="260">
        <v>3296.7330000000006</v>
      </c>
      <c r="L18" s="259">
        <f t="shared" si="4"/>
        <v>7703.498</v>
      </c>
      <c r="M18" s="261">
        <f t="shared" si="5"/>
        <v>0.017500430661550322</v>
      </c>
      <c r="N18" s="259">
        <v>3631.6929999999993</v>
      </c>
      <c r="O18" s="260">
        <v>2987.5809999999997</v>
      </c>
      <c r="P18" s="259">
        <f t="shared" si="6"/>
        <v>6619.273999999999</v>
      </c>
      <c r="Q18" s="258">
        <f t="shared" si="7"/>
        <v>0.16379802377118713</v>
      </c>
    </row>
    <row r="19" spans="1:17" ht="18.75" customHeight="1">
      <c r="A19" s="264" t="s">
        <v>95</v>
      </c>
      <c r="B19" s="262">
        <v>413.65299999999996</v>
      </c>
      <c r="C19" s="260">
        <v>247.35</v>
      </c>
      <c r="D19" s="259">
        <f t="shared" si="0"/>
        <v>661.0029999999999</v>
      </c>
      <c r="E19" s="261">
        <f t="shared" si="1"/>
        <v>0.0162186125572369</v>
      </c>
      <c r="F19" s="259">
        <v>512.152</v>
      </c>
      <c r="G19" s="260">
        <v>215.044</v>
      </c>
      <c r="H19" s="259">
        <f t="shared" si="2"/>
        <v>727.196</v>
      </c>
      <c r="I19" s="263">
        <f t="shared" si="3"/>
        <v>-0.09102497813519339</v>
      </c>
      <c r="J19" s="262">
        <v>4458.71</v>
      </c>
      <c r="K19" s="260">
        <v>2703.8790000000004</v>
      </c>
      <c r="L19" s="259">
        <f t="shared" si="4"/>
        <v>7162.589</v>
      </c>
      <c r="M19" s="261">
        <f t="shared" si="5"/>
        <v>0.016271620003235295</v>
      </c>
      <c r="N19" s="259">
        <v>4740.677999999999</v>
      </c>
      <c r="O19" s="260">
        <v>2305.39</v>
      </c>
      <c r="P19" s="259">
        <f t="shared" si="6"/>
        <v>7046.067999999999</v>
      </c>
      <c r="Q19" s="258">
        <f t="shared" si="7"/>
        <v>0.016537024621391838</v>
      </c>
    </row>
    <row r="20" spans="1:17" ht="18.75" customHeight="1">
      <c r="A20" s="264" t="s">
        <v>43</v>
      </c>
      <c r="B20" s="262">
        <v>379.92999999999995</v>
      </c>
      <c r="C20" s="260">
        <v>171.072</v>
      </c>
      <c r="D20" s="259">
        <f t="shared" si="0"/>
        <v>551.002</v>
      </c>
      <c r="E20" s="261">
        <f t="shared" si="1"/>
        <v>0.013519587590771369</v>
      </c>
      <c r="F20" s="259">
        <v>166.47400000000002</v>
      </c>
      <c r="G20" s="260">
        <v>51.611000000000004</v>
      </c>
      <c r="H20" s="259">
        <f t="shared" si="2"/>
        <v>218.08500000000004</v>
      </c>
      <c r="I20" s="263">
        <f t="shared" si="3"/>
        <v>1.526546988559506</v>
      </c>
      <c r="J20" s="262">
        <v>2610.167</v>
      </c>
      <c r="K20" s="260">
        <v>1151.685</v>
      </c>
      <c r="L20" s="259">
        <f t="shared" si="4"/>
        <v>3761.852</v>
      </c>
      <c r="M20" s="261">
        <f t="shared" si="5"/>
        <v>0.0085459917150643</v>
      </c>
      <c r="N20" s="259">
        <v>1840.2189999999996</v>
      </c>
      <c r="O20" s="260">
        <v>599.3570000000001</v>
      </c>
      <c r="P20" s="259">
        <f t="shared" si="6"/>
        <v>2439.5759999999996</v>
      </c>
      <c r="Q20" s="258">
        <f t="shared" si="7"/>
        <v>0.5420105788874789</v>
      </c>
    </row>
    <row r="21" spans="1:17" ht="18.75" customHeight="1">
      <c r="A21" s="264" t="s">
        <v>94</v>
      </c>
      <c r="B21" s="262">
        <v>397.622</v>
      </c>
      <c r="C21" s="260">
        <v>131.153</v>
      </c>
      <c r="D21" s="259">
        <f t="shared" si="0"/>
        <v>528.775</v>
      </c>
      <c r="E21" s="261">
        <f t="shared" si="1"/>
        <v>0.01297421774931875</v>
      </c>
      <c r="F21" s="259">
        <v>330.895</v>
      </c>
      <c r="G21" s="260">
        <v>162.313</v>
      </c>
      <c r="H21" s="259">
        <f t="shared" si="2"/>
        <v>493.20799999999997</v>
      </c>
      <c r="I21" s="263">
        <f t="shared" si="3"/>
        <v>0.07211359102042136</v>
      </c>
      <c r="J21" s="262">
        <v>3890.0399999999995</v>
      </c>
      <c r="K21" s="260">
        <v>1643.149</v>
      </c>
      <c r="L21" s="259">
        <f t="shared" si="4"/>
        <v>5533.188999999999</v>
      </c>
      <c r="M21" s="261">
        <f t="shared" si="5"/>
        <v>0.012570028632674788</v>
      </c>
      <c r="N21" s="259">
        <v>3106.9820000000004</v>
      </c>
      <c r="O21" s="260">
        <v>1425.422</v>
      </c>
      <c r="P21" s="259">
        <f t="shared" si="6"/>
        <v>4532.404</v>
      </c>
      <c r="Q21" s="258">
        <f t="shared" si="7"/>
        <v>0.22080666242462033</v>
      </c>
    </row>
    <row r="22" spans="1:17" ht="18.75" customHeight="1">
      <c r="A22" s="264" t="s">
        <v>80</v>
      </c>
      <c r="B22" s="262">
        <v>176.897</v>
      </c>
      <c r="C22" s="260">
        <v>176.897</v>
      </c>
      <c r="D22" s="259">
        <f t="shared" si="0"/>
        <v>353.794</v>
      </c>
      <c r="E22" s="261">
        <f t="shared" si="1"/>
        <v>0.0086808196196917</v>
      </c>
      <c r="F22" s="259">
        <v>104.94300000000001</v>
      </c>
      <c r="G22" s="260">
        <v>116.628</v>
      </c>
      <c r="H22" s="259">
        <f t="shared" si="2"/>
        <v>221.57100000000003</v>
      </c>
      <c r="I22" s="263">
        <f t="shared" si="3"/>
        <v>0.5967522825640537</v>
      </c>
      <c r="J22" s="262">
        <v>1373.715</v>
      </c>
      <c r="K22" s="260">
        <v>1692.8700000000001</v>
      </c>
      <c r="L22" s="259">
        <f t="shared" si="4"/>
        <v>3066.585</v>
      </c>
      <c r="M22" s="261">
        <f t="shared" si="5"/>
        <v>0.006966518088308753</v>
      </c>
      <c r="N22" s="259">
        <v>1095.101</v>
      </c>
      <c r="O22" s="260">
        <v>1241.529</v>
      </c>
      <c r="P22" s="259">
        <f t="shared" si="6"/>
        <v>2336.63</v>
      </c>
      <c r="Q22" s="258">
        <f t="shared" si="7"/>
        <v>0.31239648553686283</v>
      </c>
    </row>
    <row r="23" spans="1:17" ht="18.75" customHeight="1">
      <c r="A23" s="264" t="s">
        <v>89</v>
      </c>
      <c r="B23" s="262">
        <v>212.04100000000003</v>
      </c>
      <c r="C23" s="260">
        <v>122.851</v>
      </c>
      <c r="D23" s="259">
        <f t="shared" si="0"/>
        <v>334.89200000000005</v>
      </c>
      <c r="E23" s="261">
        <f t="shared" si="1"/>
        <v>0.008217033200330681</v>
      </c>
      <c r="F23" s="259">
        <v>221.22699999999992</v>
      </c>
      <c r="G23" s="260">
        <v>118.48700000000001</v>
      </c>
      <c r="H23" s="259">
        <f t="shared" si="2"/>
        <v>339.71399999999994</v>
      </c>
      <c r="I23" s="263">
        <f t="shared" si="3"/>
        <v>-0.01419429284633511</v>
      </c>
      <c r="J23" s="262">
        <v>2720.6539999999986</v>
      </c>
      <c r="K23" s="260">
        <v>1494.0680000000002</v>
      </c>
      <c r="L23" s="259">
        <f t="shared" si="4"/>
        <v>4214.721999999999</v>
      </c>
      <c r="M23" s="261">
        <f t="shared" si="5"/>
        <v>0.009574799671358478</v>
      </c>
      <c r="N23" s="259">
        <v>2170.0499999999993</v>
      </c>
      <c r="O23" s="260">
        <v>1008.688</v>
      </c>
      <c r="P23" s="259">
        <f t="shared" si="6"/>
        <v>3178.7379999999994</v>
      </c>
      <c r="Q23" s="258">
        <f t="shared" si="7"/>
        <v>0.32591047138833074</v>
      </c>
    </row>
    <row r="24" spans="1:17" ht="18.75" customHeight="1">
      <c r="A24" s="264" t="s">
        <v>93</v>
      </c>
      <c r="B24" s="262">
        <v>219.446</v>
      </c>
      <c r="C24" s="260">
        <v>74.719</v>
      </c>
      <c r="D24" s="259">
        <f t="shared" si="0"/>
        <v>294.16499999999996</v>
      </c>
      <c r="E24" s="261">
        <f t="shared" si="1"/>
        <v>0.0072177405592706734</v>
      </c>
      <c r="F24" s="259">
        <v>374.748</v>
      </c>
      <c r="G24" s="260">
        <v>50.962</v>
      </c>
      <c r="H24" s="259">
        <f t="shared" si="2"/>
        <v>425.71</v>
      </c>
      <c r="I24" s="263">
        <f t="shared" si="3"/>
        <v>-0.3090014329003312</v>
      </c>
      <c r="J24" s="262">
        <v>3546.1639999999998</v>
      </c>
      <c r="K24" s="260">
        <v>975.838</v>
      </c>
      <c r="L24" s="259">
        <f t="shared" si="4"/>
        <v>4522.0019999999995</v>
      </c>
      <c r="M24" s="261">
        <f t="shared" si="5"/>
        <v>0.01027286337354691</v>
      </c>
      <c r="N24" s="259">
        <v>4267.785</v>
      </c>
      <c r="O24" s="260">
        <v>1105.729</v>
      </c>
      <c r="P24" s="259">
        <f t="shared" si="6"/>
        <v>5373.514</v>
      </c>
      <c r="Q24" s="258">
        <f t="shared" si="7"/>
        <v>-0.15846464715640463</v>
      </c>
    </row>
    <row r="25" spans="1:17" ht="18.75" customHeight="1">
      <c r="A25" s="264" t="s">
        <v>86</v>
      </c>
      <c r="B25" s="262">
        <v>92.437</v>
      </c>
      <c r="C25" s="260">
        <v>185.321</v>
      </c>
      <c r="D25" s="259">
        <f t="shared" si="0"/>
        <v>277.758</v>
      </c>
      <c r="E25" s="261">
        <f t="shared" si="1"/>
        <v>0.006815172376937786</v>
      </c>
      <c r="F25" s="259">
        <v>13.692</v>
      </c>
      <c r="G25" s="260">
        <v>12.922</v>
      </c>
      <c r="H25" s="259">
        <f t="shared" si="2"/>
        <v>26.614</v>
      </c>
      <c r="I25" s="263">
        <f t="shared" si="3"/>
        <v>9.436537160892762</v>
      </c>
      <c r="J25" s="262">
        <v>465.56000000000006</v>
      </c>
      <c r="K25" s="260">
        <v>738.2790000000001</v>
      </c>
      <c r="L25" s="259">
        <f t="shared" si="4"/>
        <v>1203.8390000000002</v>
      </c>
      <c r="M25" s="261">
        <f t="shared" si="5"/>
        <v>0.002734822667205221</v>
      </c>
      <c r="N25" s="259">
        <v>175.66100000000003</v>
      </c>
      <c r="O25" s="260">
        <v>155.972</v>
      </c>
      <c r="P25" s="259">
        <f t="shared" si="6"/>
        <v>331.63300000000004</v>
      </c>
      <c r="Q25" s="258">
        <f t="shared" si="7"/>
        <v>2.6300338024261762</v>
      </c>
    </row>
    <row r="26" spans="1:17" ht="18.75" customHeight="1">
      <c r="A26" s="264" t="s">
        <v>77</v>
      </c>
      <c r="B26" s="262">
        <v>89.213</v>
      </c>
      <c r="C26" s="260">
        <v>179.526</v>
      </c>
      <c r="D26" s="259">
        <f t="shared" si="0"/>
        <v>268.73900000000003</v>
      </c>
      <c r="E26" s="261">
        <f t="shared" si="1"/>
        <v>0.006593878878037298</v>
      </c>
      <c r="F26" s="259"/>
      <c r="G26" s="260"/>
      <c r="H26" s="259">
        <f t="shared" si="2"/>
        <v>0</v>
      </c>
      <c r="I26" s="263"/>
      <c r="J26" s="262">
        <v>91.714</v>
      </c>
      <c r="K26" s="260">
        <v>190.81900000000002</v>
      </c>
      <c r="L26" s="259">
        <f t="shared" si="4"/>
        <v>282.533</v>
      </c>
      <c r="M26" s="261">
        <f t="shared" si="5"/>
        <v>0.000641844675769345</v>
      </c>
      <c r="N26" s="259"/>
      <c r="O26" s="260"/>
      <c r="P26" s="259">
        <f t="shared" si="6"/>
        <v>0</v>
      </c>
      <c r="Q26" s="258"/>
    </row>
    <row r="27" spans="1:17" ht="18.75" customHeight="1">
      <c r="A27" s="264" t="s">
        <v>81</v>
      </c>
      <c r="B27" s="262">
        <v>13.234</v>
      </c>
      <c r="C27" s="260">
        <v>228.049</v>
      </c>
      <c r="D27" s="259">
        <f t="shared" si="0"/>
        <v>241.28300000000002</v>
      </c>
      <c r="E27" s="261">
        <f t="shared" si="1"/>
        <v>0.005920208370684841</v>
      </c>
      <c r="F27" s="259">
        <v>72.945</v>
      </c>
      <c r="G27" s="260">
        <v>247.6</v>
      </c>
      <c r="H27" s="259">
        <f t="shared" si="2"/>
        <v>320.54499999999996</v>
      </c>
      <c r="I27" s="263">
        <f>(D27/H27-1)</f>
        <v>-0.24727261382957133</v>
      </c>
      <c r="J27" s="262">
        <v>174.446</v>
      </c>
      <c r="K27" s="260">
        <v>2922.991</v>
      </c>
      <c r="L27" s="259">
        <f t="shared" si="4"/>
        <v>3097.437</v>
      </c>
      <c r="M27" s="261">
        <f t="shared" si="5"/>
        <v>0.007036606155673753</v>
      </c>
      <c r="N27" s="259">
        <v>279.697</v>
      </c>
      <c r="O27" s="260">
        <v>2559.7949999999996</v>
      </c>
      <c r="P27" s="259">
        <f t="shared" si="6"/>
        <v>2839.4919999999997</v>
      </c>
      <c r="Q27" s="258">
        <f>(L27/P27-1)</f>
        <v>0.09084195341983703</v>
      </c>
    </row>
    <row r="28" spans="1:17" ht="18.75" customHeight="1">
      <c r="A28" s="264" t="s">
        <v>84</v>
      </c>
      <c r="B28" s="262">
        <v>110.784</v>
      </c>
      <c r="C28" s="260">
        <v>109.059</v>
      </c>
      <c r="D28" s="259">
        <f t="shared" si="0"/>
        <v>219.84300000000002</v>
      </c>
      <c r="E28" s="261">
        <f t="shared" si="1"/>
        <v>0.005394148650491197</v>
      </c>
      <c r="F28" s="259">
        <v>94.93700000000001</v>
      </c>
      <c r="G28" s="260">
        <v>62.564</v>
      </c>
      <c r="H28" s="259">
        <f t="shared" si="2"/>
        <v>157.501</v>
      </c>
      <c r="I28" s="263">
        <f>(D28/H28-1)</f>
        <v>0.39581970908121233</v>
      </c>
      <c r="J28" s="262">
        <v>1393.2829999999997</v>
      </c>
      <c r="K28" s="260">
        <v>809.6149999999999</v>
      </c>
      <c r="L28" s="259">
        <f t="shared" si="4"/>
        <v>2202.8979999999997</v>
      </c>
      <c r="M28" s="261">
        <f t="shared" si="5"/>
        <v>0.005004436128037922</v>
      </c>
      <c r="N28" s="259">
        <v>801.716</v>
      </c>
      <c r="O28" s="260">
        <v>413.29999999999984</v>
      </c>
      <c r="P28" s="259">
        <f t="shared" si="6"/>
        <v>1215.0159999999998</v>
      </c>
      <c r="Q28" s="258">
        <f>(L28/P28-1)</f>
        <v>0.8130608979634835</v>
      </c>
    </row>
    <row r="29" spans="1:17" ht="18.75" customHeight="1">
      <c r="A29" s="264" t="s">
        <v>72</v>
      </c>
      <c r="B29" s="262">
        <v>95.91</v>
      </c>
      <c r="C29" s="260">
        <v>72.459</v>
      </c>
      <c r="D29" s="259">
        <f t="shared" si="0"/>
        <v>168.369</v>
      </c>
      <c r="E29" s="261">
        <f t="shared" si="1"/>
        <v>0.0041311636674106166</v>
      </c>
      <c r="F29" s="259">
        <v>83.123</v>
      </c>
      <c r="G29" s="260">
        <v>60.282</v>
      </c>
      <c r="H29" s="259">
        <f t="shared" si="2"/>
        <v>143.405</v>
      </c>
      <c r="I29" s="263">
        <f>(D29/H29-1)</f>
        <v>0.17408040165963534</v>
      </c>
      <c r="J29" s="262">
        <v>927.5469999999999</v>
      </c>
      <c r="K29" s="260">
        <v>892.3589999999999</v>
      </c>
      <c r="L29" s="259">
        <f t="shared" si="4"/>
        <v>1819.906</v>
      </c>
      <c r="M29" s="261">
        <f t="shared" si="5"/>
        <v>0.004134373600608373</v>
      </c>
      <c r="N29" s="259">
        <v>682.7220000000001</v>
      </c>
      <c r="O29" s="260">
        <v>452.805</v>
      </c>
      <c r="P29" s="259">
        <f t="shared" si="6"/>
        <v>1135.527</v>
      </c>
      <c r="Q29" s="258">
        <f>(L29/P29-1)</f>
        <v>0.6026972498232097</v>
      </c>
    </row>
    <row r="30" spans="1:17" ht="18.75" customHeight="1">
      <c r="A30" s="264" t="s">
        <v>88</v>
      </c>
      <c r="B30" s="262">
        <v>104.721</v>
      </c>
      <c r="C30" s="260">
        <v>48.06700000000001</v>
      </c>
      <c r="D30" s="259">
        <f t="shared" si="0"/>
        <v>152.788</v>
      </c>
      <c r="E30" s="261">
        <f t="shared" si="1"/>
        <v>0.0037488625246710106</v>
      </c>
      <c r="F30" s="259">
        <v>152.215</v>
      </c>
      <c r="G30" s="260">
        <v>68.89399999999998</v>
      </c>
      <c r="H30" s="259">
        <f t="shared" si="2"/>
        <v>221.10899999999998</v>
      </c>
      <c r="I30" s="263">
        <f>(D30/H30-1)</f>
        <v>-0.30899239741484963</v>
      </c>
      <c r="J30" s="262">
        <v>1477.8749999999986</v>
      </c>
      <c r="K30" s="260">
        <v>748.5719999999998</v>
      </c>
      <c r="L30" s="259">
        <f t="shared" si="4"/>
        <v>2226.4469999999983</v>
      </c>
      <c r="M30" s="261">
        <f t="shared" si="5"/>
        <v>0.005057933596544934</v>
      </c>
      <c r="N30" s="259">
        <v>1360.8479999999993</v>
      </c>
      <c r="O30" s="260">
        <v>609.771</v>
      </c>
      <c r="P30" s="259">
        <f t="shared" si="6"/>
        <v>1970.6189999999992</v>
      </c>
      <c r="Q30" s="258">
        <f>(L30/P30-1)</f>
        <v>0.12982113741925727</v>
      </c>
    </row>
    <row r="31" spans="1:17" ht="18.75" customHeight="1">
      <c r="A31" s="264" t="s">
        <v>74</v>
      </c>
      <c r="B31" s="262">
        <v>76.917</v>
      </c>
      <c r="C31" s="260">
        <v>68.578</v>
      </c>
      <c r="D31" s="259">
        <f t="shared" si="0"/>
        <v>145.495</v>
      </c>
      <c r="E31" s="261">
        <f t="shared" si="1"/>
        <v>0.003569918796155514</v>
      </c>
      <c r="F31" s="259"/>
      <c r="G31" s="260">
        <v>7.137</v>
      </c>
      <c r="H31" s="259">
        <f t="shared" si="2"/>
        <v>7.137</v>
      </c>
      <c r="I31" s="263">
        <f>(D31/H31-1)</f>
        <v>19.38601653355752</v>
      </c>
      <c r="J31" s="262">
        <v>406.56600000000003</v>
      </c>
      <c r="K31" s="260">
        <v>179.854</v>
      </c>
      <c r="L31" s="259">
        <f t="shared" si="4"/>
        <v>586.4200000000001</v>
      </c>
      <c r="M31" s="261">
        <f t="shared" si="5"/>
        <v>0.001332200326208476</v>
      </c>
      <c r="N31" s="259">
        <v>34.69699999999999</v>
      </c>
      <c r="O31" s="260">
        <v>41.963</v>
      </c>
      <c r="P31" s="259">
        <f t="shared" si="6"/>
        <v>76.66</v>
      </c>
      <c r="Q31" s="258">
        <f>(L31/P31-1)</f>
        <v>6.649621706235326</v>
      </c>
    </row>
    <row r="32" spans="1:17" ht="18.75" customHeight="1">
      <c r="A32" s="264" t="s">
        <v>64</v>
      </c>
      <c r="B32" s="262">
        <v>49.174</v>
      </c>
      <c r="C32" s="260">
        <v>86.019</v>
      </c>
      <c r="D32" s="259">
        <f t="shared" si="0"/>
        <v>135.193</v>
      </c>
      <c r="E32" s="261">
        <f t="shared" si="1"/>
        <v>0.0033171451376930645</v>
      </c>
      <c r="F32" s="259"/>
      <c r="G32" s="260"/>
      <c r="H32" s="259">
        <f t="shared" si="2"/>
        <v>0</v>
      </c>
      <c r="I32" s="263"/>
      <c r="J32" s="262">
        <v>66.723</v>
      </c>
      <c r="K32" s="260">
        <v>131.361</v>
      </c>
      <c r="L32" s="259">
        <f t="shared" si="4"/>
        <v>198.084</v>
      </c>
      <c r="M32" s="261">
        <f t="shared" si="5"/>
        <v>0.0004499975604799968</v>
      </c>
      <c r="N32" s="259"/>
      <c r="O32" s="260"/>
      <c r="P32" s="259">
        <f t="shared" si="6"/>
        <v>0</v>
      </c>
      <c r="Q32" s="258"/>
    </row>
    <row r="33" spans="1:17" ht="18.75" customHeight="1">
      <c r="A33" s="264" t="s">
        <v>79</v>
      </c>
      <c r="B33" s="262">
        <v>103.712</v>
      </c>
      <c r="C33" s="260">
        <v>8.992999999999999</v>
      </c>
      <c r="D33" s="259">
        <f t="shared" si="0"/>
        <v>112.705</v>
      </c>
      <c r="E33" s="261">
        <f t="shared" si="1"/>
        <v>0.0027653713043108504</v>
      </c>
      <c r="F33" s="259">
        <v>53.056</v>
      </c>
      <c r="G33" s="260">
        <v>8.075</v>
      </c>
      <c r="H33" s="259">
        <f t="shared" si="2"/>
        <v>61.131</v>
      </c>
      <c r="I33" s="263">
        <f>(D33/H33-1)</f>
        <v>0.8436636076622335</v>
      </c>
      <c r="J33" s="262">
        <v>689.513</v>
      </c>
      <c r="K33" s="260">
        <v>116.732</v>
      </c>
      <c r="L33" s="259">
        <f t="shared" si="4"/>
        <v>806.245</v>
      </c>
      <c r="M33" s="261">
        <f t="shared" si="5"/>
        <v>0.0018315880290644122</v>
      </c>
      <c r="N33" s="259">
        <v>393.4</v>
      </c>
      <c r="O33" s="260">
        <v>53.958999999999996</v>
      </c>
      <c r="P33" s="259">
        <f t="shared" si="6"/>
        <v>447.359</v>
      </c>
      <c r="Q33" s="258">
        <f>(L33/P33-1)</f>
        <v>0.8022326587818733</v>
      </c>
    </row>
    <row r="34" spans="1:17" ht="18.75" customHeight="1">
      <c r="A34" s="264" t="s">
        <v>83</v>
      </c>
      <c r="B34" s="262">
        <v>53.709999999999994</v>
      </c>
      <c r="C34" s="260">
        <v>42.483000000000004</v>
      </c>
      <c r="D34" s="259">
        <f t="shared" si="0"/>
        <v>96.193</v>
      </c>
      <c r="E34" s="261">
        <f t="shared" si="1"/>
        <v>0.0023602268033855963</v>
      </c>
      <c r="F34" s="259">
        <v>49.532000000000004</v>
      </c>
      <c r="G34" s="260">
        <v>70.176</v>
      </c>
      <c r="H34" s="259">
        <f t="shared" si="2"/>
        <v>119.708</v>
      </c>
      <c r="I34" s="263">
        <f>(D34/H34-1)</f>
        <v>-0.19643632839910452</v>
      </c>
      <c r="J34" s="262">
        <v>659.147</v>
      </c>
      <c r="K34" s="260">
        <v>476.1189999999999</v>
      </c>
      <c r="L34" s="259">
        <f t="shared" si="4"/>
        <v>1135.266</v>
      </c>
      <c r="M34" s="261">
        <f t="shared" si="5"/>
        <v>0.002579041873628784</v>
      </c>
      <c r="N34" s="259">
        <v>460.18299999999994</v>
      </c>
      <c r="O34" s="260">
        <v>517.68</v>
      </c>
      <c r="P34" s="259">
        <f t="shared" si="6"/>
        <v>977.8629999999998</v>
      </c>
      <c r="Q34" s="258">
        <f>(L34/P34-1)</f>
        <v>0.1609663112317372</v>
      </c>
    </row>
    <row r="35" spans="1:17" ht="18.75" customHeight="1">
      <c r="A35" s="264" t="s">
        <v>82</v>
      </c>
      <c r="B35" s="262">
        <v>45.400000000000006</v>
      </c>
      <c r="C35" s="260">
        <v>32.934</v>
      </c>
      <c r="D35" s="259">
        <f t="shared" si="0"/>
        <v>78.334</v>
      </c>
      <c r="E35" s="261">
        <f t="shared" si="1"/>
        <v>0.0019220318153754152</v>
      </c>
      <c r="F35" s="259">
        <v>52.127</v>
      </c>
      <c r="G35" s="260">
        <v>59.756</v>
      </c>
      <c r="H35" s="259">
        <f t="shared" si="2"/>
        <v>111.88300000000001</v>
      </c>
      <c r="I35" s="263">
        <f>(D35/H35-1)</f>
        <v>-0.29985788725722407</v>
      </c>
      <c r="J35" s="262">
        <v>503.86500000000007</v>
      </c>
      <c r="K35" s="260">
        <v>316.21700000000004</v>
      </c>
      <c r="L35" s="259">
        <f t="shared" si="4"/>
        <v>820.0820000000001</v>
      </c>
      <c r="M35" s="261">
        <f t="shared" si="5"/>
        <v>0.0018630222501239717</v>
      </c>
      <c r="N35" s="259">
        <v>468.58700000000005</v>
      </c>
      <c r="O35" s="260">
        <v>256.95399999999995</v>
      </c>
      <c r="P35" s="259">
        <f t="shared" si="6"/>
        <v>725.5409999999999</v>
      </c>
      <c r="Q35" s="258">
        <f>(L35/P35-1)</f>
        <v>0.13030414545835467</v>
      </c>
    </row>
    <row r="36" spans="1:17" ht="18.75" customHeight="1">
      <c r="A36" s="264" t="s">
        <v>78</v>
      </c>
      <c r="B36" s="262">
        <v>60.989</v>
      </c>
      <c r="C36" s="260">
        <v>12.302</v>
      </c>
      <c r="D36" s="259">
        <f t="shared" si="0"/>
        <v>73.291</v>
      </c>
      <c r="E36" s="261">
        <f t="shared" si="1"/>
        <v>0.0017982949138391955</v>
      </c>
      <c r="F36" s="259">
        <v>49.507</v>
      </c>
      <c r="G36" s="260">
        <v>17.215</v>
      </c>
      <c r="H36" s="259">
        <f t="shared" si="2"/>
        <v>66.722</v>
      </c>
      <c r="I36" s="263">
        <f>(D36/H36-1)</f>
        <v>0.09845328377446716</v>
      </c>
      <c r="J36" s="262">
        <v>311.825</v>
      </c>
      <c r="K36" s="260">
        <v>122.49900000000002</v>
      </c>
      <c r="L36" s="259">
        <f t="shared" si="4"/>
        <v>434.324</v>
      </c>
      <c r="M36" s="261">
        <f t="shared" si="5"/>
        <v>0.00098667605893416</v>
      </c>
      <c r="N36" s="259">
        <v>443.65899999999993</v>
      </c>
      <c r="O36" s="260">
        <v>107.63499999999999</v>
      </c>
      <c r="P36" s="259">
        <f t="shared" si="6"/>
        <v>551.2939999999999</v>
      </c>
      <c r="Q36" s="258">
        <f>(L36/P36-1)</f>
        <v>-0.21217354079674344</v>
      </c>
    </row>
    <row r="37" spans="1:17" ht="18.75" customHeight="1">
      <c r="A37" s="264" t="s">
        <v>75</v>
      </c>
      <c r="B37" s="262">
        <v>49.148</v>
      </c>
      <c r="C37" s="260">
        <v>9.812</v>
      </c>
      <c r="D37" s="259">
        <f t="shared" si="0"/>
        <v>58.96</v>
      </c>
      <c r="E37" s="261">
        <f t="shared" si="1"/>
        <v>0.0014466642305325207</v>
      </c>
      <c r="F37" s="259"/>
      <c r="G37" s="260"/>
      <c r="H37" s="259">
        <f t="shared" si="2"/>
        <v>0</v>
      </c>
      <c r="I37" s="263"/>
      <c r="J37" s="262">
        <v>200.66</v>
      </c>
      <c r="K37" s="260">
        <v>59.551</v>
      </c>
      <c r="L37" s="259">
        <f t="shared" si="4"/>
        <v>260.211</v>
      </c>
      <c r="M37" s="261">
        <f t="shared" si="5"/>
        <v>0.0005911346459585856</v>
      </c>
      <c r="N37" s="259"/>
      <c r="O37" s="260"/>
      <c r="P37" s="259">
        <f t="shared" si="6"/>
        <v>0</v>
      </c>
      <c r="Q37" s="258"/>
    </row>
    <row r="38" spans="1:17" ht="18.75" customHeight="1" thickBot="1">
      <c r="A38" s="257" t="s">
        <v>58</v>
      </c>
      <c r="B38" s="254">
        <v>73.216</v>
      </c>
      <c r="C38" s="253">
        <v>19.798000000000002</v>
      </c>
      <c r="D38" s="252">
        <f t="shared" si="0"/>
        <v>93.014</v>
      </c>
      <c r="E38" s="255">
        <f t="shared" si="1"/>
        <v>0.0022822256909557645</v>
      </c>
      <c r="F38" s="254">
        <v>3663.5480000000002</v>
      </c>
      <c r="G38" s="253">
        <v>1207.161</v>
      </c>
      <c r="H38" s="252">
        <f t="shared" si="2"/>
        <v>4870.709000000001</v>
      </c>
      <c r="I38" s="256">
        <f>(D38/H38-1)</f>
        <v>-0.9809033961996088</v>
      </c>
      <c r="J38" s="254">
        <v>23710.077</v>
      </c>
      <c r="K38" s="253">
        <v>6289.52</v>
      </c>
      <c r="L38" s="252">
        <f t="shared" si="4"/>
        <v>29999.597</v>
      </c>
      <c r="M38" s="255">
        <f t="shared" si="5"/>
        <v>0.06815161984503056</v>
      </c>
      <c r="N38" s="254">
        <v>50689.68899999999</v>
      </c>
      <c r="O38" s="253">
        <v>15881.189</v>
      </c>
      <c r="P38" s="252">
        <f t="shared" si="6"/>
        <v>66570.878</v>
      </c>
      <c r="Q38" s="251">
        <f>(L38/P38-1)</f>
        <v>-0.5493585498451741</v>
      </c>
    </row>
    <row r="39" spans="1:17" ht="15" thickTop="1">
      <c r="A39" s="220" t="s">
        <v>92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</row>
    <row r="40" ht="14.25">
      <c r="A40" s="220" t="s">
        <v>56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</mergeCells>
  <conditionalFormatting sqref="Q39:Q65536 I39:I65536 Q3:Q6 I3:I6">
    <cfRule type="cellIs" priority="5" dxfId="83" operator="lessThan" stopIfTrue="1">
      <formula>0</formula>
    </cfRule>
  </conditionalFormatting>
  <conditionalFormatting sqref="I7:I37 Q7:Q37">
    <cfRule type="cellIs" priority="6" dxfId="83" operator="lessThan" stopIfTrue="1">
      <formula>0</formula>
    </cfRule>
    <cfRule type="cellIs" priority="7" dxfId="85" operator="greaterThanOrEqual" stopIfTrue="1">
      <formula>0</formula>
    </cfRule>
  </conditionalFormatting>
  <conditionalFormatting sqref="I38">
    <cfRule type="cellIs" priority="3" dxfId="83" operator="lessThan" stopIfTrue="1">
      <formula>0</formula>
    </cfRule>
    <cfRule type="cellIs" priority="4" dxfId="85" operator="greaterThanOrEqual" stopIfTrue="1">
      <formula>0</formula>
    </cfRule>
  </conditionalFormatting>
  <conditionalFormatting sqref="Q38">
    <cfRule type="cellIs" priority="1" dxfId="83" operator="lessThan" stopIfTrue="1">
      <formula>0</formula>
    </cfRule>
    <cfRule type="cellIs" priority="2" dxfId="85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60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5.8515625" style="276" customWidth="1"/>
    <col min="2" max="2" width="13.8515625" style="276" customWidth="1"/>
    <col min="3" max="3" width="10.28125" style="276" bestFit="1" customWidth="1"/>
    <col min="4" max="4" width="12.7109375" style="276" customWidth="1"/>
    <col min="5" max="5" width="9.00390625" style="276" customWidth="1"/>
    <col min="6" max="6" width="12.421875" style="276" customWidth="1"/>
    <col min="7" max="7" width="10.57421875" style="276" customWidth="1"/>
    <col min="8" max="8" width="11.57421875" style="276" customWidth="1"/>
    <col min="9" max="9" width="10.28125" style="276" customWidth="1"/>
    <col min="10" max="16384" width="9.140625" style="276" customWidth="1"/>
  </cols>
  <sheetData>
    <row r="1" spans="8:9" ht="18.75" thickBot="1">
      <c r="H1" s="664" t="s">
        <v>36</v>
      </c>
      <c r="I1" s="665"/>
    </row>
    <row r="2" ht="3.75" customHeight="1" thickBot="1"/>
    <row r="3" spans="1:9" ht="24" customHeight="1" thickBot="1">
      <c r="A3" s="720" t="s">
        <v>158</v>
      </c>
      <c r="B3" s="721"/>
      <c r="C3" s="721"/>
      <c r="D3" s="721"/>
      <c r="E3" s="721"/>
      <c r="F3" s="721"/>
      <c r="G3" s="721"/>
      <c r="H3" s="721"/>
      <c r="I3" s="722"/>
    </row>
    <row r="4" spans="1:9" s="300" customFormat="1" ht="20.25" customHeight="1" thickBot="1">
      <c r="A4" s="718" t="s">
        <v>157</v>
      </c>
      <c r="B4" s="715" t="s">
        <v>53</v>
      </c>
      <c r="C4" s="716"/>
      <c r="D4" s="716"/>
      <c r="E4" s="717"/>
      <c r="F4" s="716" t="s">
        <v>52</v>
      </c>
      <c r="G4" s="716"/>
      <c r="H4" s="716"/>
      <c r="I4" s="717"/>
    </row>
    <row r="5" spans="1:9" s="295" customFormat="1" ht="28.5" customHeight="1" thickBot="1">
      <c r="A5" s="719"/>
      <c r="B5" s="298" t="s">
        <v>51</v>
      </c>
      <c r="C5" s="299" t="s">
        <v>48</v>
      </c>
      <c r="D5" s="298" t="s">
        <v>50</v>
      </c>
      <c r="E5" s="296" t="s">
        <v>46</v>
      </c>
      <c r="F5" s="297" t="s">
        <v>49</v>
      </c>
      <c r="G5" s="296" t="s">
        <v>48</v>
      </c>
      <c r="H5" s="297" t="s">
        <v>47</v>
      </c>
      <c r="I5" s="296" t="s">
        <v>46</v>
      </c>
    </row>
    <row r="6" spans="1:9" s="289" customFormat="1" ht="18" customHeight="1" thickBot="1">
      <c r="A6" s="294" t="s">
        <v>156</v>
      </c>
      <c r="B6" s="292">
        <f>SUM(B7:B58)</f>
        <v>1128917</v>
      </c>
      <c r="C6" s="290">
        <f>SUM(C7:C58)</f>
        <v>0.9999999999999998</v>
      </c>
      <c r="D6" s="291">
        <f>SUM(D7:D58)</f>
        <v>944194</v>
      </c>
      <c r="E6" s="293">
        <f aca="true" t="shared" si="0" ref="E6:E37">(B6/D6-1)</f>
        <v>0.195640938197023</v>
      </c>
      <c r="F6" s="292">
        <f>SUM(F7:F58)</f>
        <v>12056432</v>
      </c>
      <c r="G6" s="290">
        <f>SUM(G7:G58)</f>
        <v>0.9999999999999999</v>
      </c>
      <c r="H6" s="291">
        <f>SUM(H7:H58)</f>
        <v>9113690</v>
      </c>
      <c r="I6" s="290">
        <f aca="true" t="shared" si="1" ref="I6:I37">(F6/H6-1)</f>
        <v>0.32289248372503354</v>
      </c>
    </row>
    <row r="7" spans="1:9" s="278" customFormat="1" ht="18" customHeight="1" thickTop="1">
      <c r="A7" s="288" t="s">
        <v>155</v>
      </c>
      <c r="B7" s="286">
        <v>156734</v>
      </c>
      <c r="C7" s="287">
        <f aca="true" t="shared" si="2" ref="C7:C38">B7/$B$6</f>
        <v>0.1388357160003791</v>
      </c>
      <c r="D7" s="286">
        <v>122808</v>
      </c>
      <c r="E7" s="284">
        <f t="shared" si="0"/>
        <v>0.2762523614096801</v>
      </c>
      <c r="F7" s="286">
        <v>1560570</v>
      </c>
      <c r="G7" s="284">
        <f aca="true" t="shared" si="3" ref="G7:G38">(F7/$F$6)</f>
        <v>0.12943879250511262</v>
      </c>
      <c r="H7" s="285">
        <v>1121837</v>
      </c>
      <c r="I7" s="284">
        <f t="shared" si="1"/>
        <v>0.39108444453160307</v>
      </c>
    </row>
    <row r="8" spans="1:9" s="278" customFormat="1" ht="18" customHeight="1">
      <c r="A8" s="288" t="s">
        <v>154</v>
      </c>
      <c r="B8" s="286">
        <v>135748</v>
      </c>
      <c r="C8" s="287">
        <f t="shared" si="2"/>
        <v>0.12024621827822594</v>
      </c>
      <c r="D8" s="286">
        <v>111617</v>
      </c>
      <c r="E8" s="284">
        <f t="shared" si="0"/>
        <v>0.21619466568712653</v>
      </c>
      <c r="F8" s="286">
        <v>1420573</v>
      </c>
      <c r="G8" s="284">
        <f t="shared" si="3"/>
        <v>0.1178269823111846</v>
      </c>
      <c r="H8" s="285">
        <v>1110316</v>
      </c>
      <c r="I8" s="284">
        <f t="shared" si="1"/>
        <v>0.2794312610103791</v>
      </c>
    </row>
    <row r="9" spans="1:9" s="278" customFormat="1" ht="18" customHeight="1">
      <c r="A9" s="288" t="s">
        <v>153</v>
      </c>
      <c r="B9" s="286">
        <v>94587</v>
      </c>
      <c r="C9" s="287">
        <f t="shared" si="2"/>
        <v>0.08378561045674748</v>
      </c>
      <c r="D9" s="286">
        <v>78338</v>
      </c>
      <c r="E9" s="284">
        <f t="shared" si="0"/>
        <v>0.20742168551660756</v>
      </c>
      <c r="F9" s="286">
        <v>993817</v>
      </c>
      <c r="G9" s="284">
        <f t="shared" si="3"/>
        <v>0.0824304404487165</v>
      </c>
      <c r="H9" s="285">
        <v>741008</v>
      </c>
      <c r="I9" s="284">
        <f t="shared" si="1"/>
        <v>0.3411690562045213</v>
      </c>
    </row>
    <row r="10" spans="1:9" s="278" customFormat="1" ht="18" customHeight="1">
      <c r="A10" s="288" t="s">
        <v>152</v>
      </c>
      <c r="B10" s="286">
        <v>79220</v>
      </c>
      <c r="C10" s="287">
        <f t="shared" si="2"/>
        <v>0.07017344942099375</v>
      </c>
      <c r="D10" s="286">
        <v>71097</v>
      </c>
      <c r="E10" s="284">
        <f t="shared" si="0"/>
        <v>0.11425235945257883</v>
      </c>
      <c r="F10" s="286">
        <v>871096</v>
      </c>
      <c r="G10" s="284">
        <f t="shared" si="3"/>
        <v>0.07225155833832099</v>
      </c>
      <c r="H10" s="285">
        <v>624325</v>
      </c>
      <c r="I10" s="284">
        <f t="shared" si="1"/>
        <v>0.3952604813198255</v>
      </c>
    </row>
    <row r="11" spans="1:9" s="278" customFormat="1" ht="18" customHeight="1">
      <c r="A11" s="288" t="s">
        <v>151</v>
      </c>
      <c r="B11" s="286">
        <v>64073</v>
      </c>
      <c r="C11" s="287">
        <f t="shared" si="2"/>
        <v>0.05675616542225868</v>
      </c>
      <c r="D11" s="286">
        <v>50736</v>
      </c>
      <c r="E11" s="284">
        <f t="shared" si="0"/>
        <v>0.26287054556922107</v>
      </c>
      <c r="F11" s="286">
        <v>661472</v>
      </c>
      <c r="G11" s="284">
        <f t="shared" si="3"/>
        <v>0.054864656475481305</v>
      </c>
      <c r="H11" s="285">
        <v>404947</v>
      </c>
      <c r="I11" s="284">
        <f t="shared" si="1"/>
        <v>0.6334779613134558</v>
      </c>
    </row>
    <row r="12" spans="1:9" s="278" customFormat="1" ht="18" customHeight="1">
      <c r="A12" s="288" t="s">
        <v>150</v>
      </c>
      <c r="B12" s="286">
        <v>47980</v>
      </c>
      <c r="C12" s="287">
        <f t="shared" si="2"/>
        <v>0.04250091016434335</v>
      </c>
      <c r="D12" s="286">
        <v>38266</v>
      </c>
      <c r="E12" s="284">
        <f t="shared" si="0"/>
        <v>0.25385459676997857</v>
      </c>
      <c r="F12" s="286">
        <v>556660</v>
      </c>
      <c r="G12" s="284">
        <f t="shared" si="3"/>
        <v>0.04617120554406146</v>
      </c>
      <c r="H12" s="285">
        <v>350307</v>
      </c>
      <c r="I12" s="284">
        <f t="shared" si="1"/>
        <v>0.5890633073275726</v>
      </c>
    </row>
    <row r="13" spans="1:9" s="278" customFormat="1" ht="18" customHeight="1">
      <c r="A13" s="288" t="s">
        <v>149</v>
      </c>
      <c r="B13" s="286">
        <v>40988</v>
      </c>
      <c r="C13" s="287">
        <f t="shared" si="2"/>
        <v>0.03630736360600469</v>
      </c>
      <c r="D13" s="286">
        <v>27094</v>
      </c>
      <c r="E13" s="284">
        <f t="shared" si="0"/>
        <v>0.5128072636007972</v>
      </c>
      <c r="F13" s="286">
        <v>449269</v>
      </c>
      <c r="G13" s="284">
        <f t="shared" si="3"/>
        <v>0.03726384389676813</v>
      </c>
      <c r="H13" s="285">
        <v>250993</v>
      </c>
      <c r="I13" s="284">
        <f t="shared" si="1"/>
        <v>0.7899662540389574</v>
      </c>
    </row>
    <row r="14" spans="1:9" s="278" customFormat="1" ht="18" customHeight="1">
      <c r="A14" s="288" t="s">
        <v>148</v>
      </c>
      <c r="B14" s="286">
        <v>40303</v>
      </c>
      <c r="C14" s="287">
        <f t="shared" si="2"/>
        <v>0.03570058737710567</v>
      </c>
      <c r="D14" s="286">
        <v>27198</v>
      </c>
      <c r="E14" s="284">
        <f t="shared" si="0"/>
        <v>0.48183689977204214</v>
      </c>
      <c r="F14" s="286">
        <v>387166</v>
      </c>
      <c r="G14" s="284">
        <f t="shared" si="3"/>
        <v>0.03211281745710506</v>
      </c>
      <c r="H14" s="285">
        <v>289872</v>
      </c>
      <c r="I14" s="284">
        <f t="shared" si="1"/>
        <v>0.3356446983496164</v>
      </c>
    </row>
    <row r="15" spans="1:9" s="278" customFormat="1" ht="18" customHeight="1">
      <c r="A15" s="288" t="s">
        <v>147</v>
      </c>
      <c r="B15" s="286">
        <v>30962</v>
      </c>
      <c r="C15" s="287">
        <f t="shared" si="2"/>
        <v>0.027426285546235905</v>
      </c>
      <c r="D15" s="286">
        <v>23262</v>
      </c>
      <c r="E15" s="284">
        <f t="shared" si="0"/>
        <v>0.3310119508210816</v>
      </c>
      <c r="F15" s="286">
        <v>327082</v>
      </c>
      <c r="G15" s="284">
        <f t="shared" si="3"/>
        <v>0.027129253497220406</v>
      </c>
      <c r="H15" s="285">
        <v>194668</v>
      </c>
      <c r="I15" s="284">
        <f t="shared" si="1"/>
        <v>0.680204245176403</v>
      </c>
    </row>
    <row r="16" spans="1:9" s="278" customFormat="1" ht="18" customHeight="1">
      <c r="A16" s="288" t="s">
        <v>146</v>
      </c>
      <c r="B16" s="286">
        <v>27881</v>
      </c>
      <c r="C16" s="287">
        <f t="shared" si="2"/>
        <v>0.024697121223260877</v>
      </c>
      <c r="D16" s="286">
        <v>25280</v>
      </c>
      <c r="E16" s="284">
        <f t="shared" si="0"/>
        <v>0.10288765822784818</v>
      </c>
      <c r="F16" s="286">
        <v>303028</v>
      </c>
      <c r="G16" s="284">
        <f t="shared" si="3"/>
        <v>0.025134135870380225</v>
      </c>
      <c r="H16" s="285">
        <v>278971</v>
      </c>
      <c r="I16" s="284">
        <f t="shared" si="1"/>
        <v>0.0862347699223216</v>
      </c>
    </row>
    <row r="17" spans="1:9" s="278" customFormat="1" ht="18" customHeight="1">
      <c r="A17" s="288" t="s">
        <v>145</v>
      </c>
      <c r="B17" s="286">
        <v>18508</v>
      </c>
      <c r="C17" s="287">
        <f t="shared" si="2"/>
        <v>0.016394473641552037</v>
      </c>
      <c r="D17" s="286">
        <v>7977</v>
      </c>
      <c r="E17" s="284">
        <f t="shared" si="0"/>
        <v>1.3201704901592075</v>
      </c>
      <c r="F17" s="286">
        <v>169914</v>
      </c>
      <c r="G17" s="284">
        <f t="shared" si="3"/>
        <v>0.014093224264027699</v>
      </c>
      <c r="H17" s="285">
        <v>92369</v>
      </c>
      <c r="I17" s="284">
        <f t="shared" si="1"/>
        <v>0.8395132566120669</v>
      </c>
    </row>
    <row r="18" spans="1:9" s="278" customFormat="1" ht="18" customHeight="1">
      <c r="A18" s="288" t="s">
        <v>144</v>
      </c>
      <c r="B18" s="286">
        <v>16933</v>
      </c>
      <c r="C18" s="287">
        <f t="shared" si="2"/>
        <v>0.014999331217441141</v>
      </c>
      <c r="D18" s="286">
        <v>12174</v>
      </c>
      <c r="E18" s="284">
        <f t="shared" si="0"/>
        <v>0.3909150648923936</v>
      </c>
      <c r="F18" s="286">
        <v>160124</v>
      </c>
      <c r="G18" s="284">
        <f t="shared" si="3"/>
        <v>0.013281209565151613</v>
      </c>
      <c r="H18" s="285">
        <v>118001</v>
      </c>
      <c r="I18" s="284">
        <f t="shared" si="1"/>
        <v>0.35697155108855005</v>
      </c>
    </row>
    <row r="19" spans="1:9" s="278" customFormat="1" ht="18" customHeight="1">
      <c r="A19" s="288" t="s">
        <v>143</v>
      </c>
      <c r="B19" s="286">
        <v>16613</v>
      </c>
      <c r="C19" s="287">
        <f t="shared" si="2"/>
        <v>0.014715873709050356</v>
      </c>
      <c r="D19" s="286">
        <v>13098</v>
      </c>
      <c r="E19" s="284">
        <f t="shared" si="0"/>
        <v>0.268361581920904</v>
      </c>
      <c r="F19" s="286">
        <v>171206</v>
      </c>
      <c r="G19" s="284">
        <f t="shared" si="3"/>
        <v>0.014200386980161295</v>
      </c>
      <c r="H19" s="285">
        <v>124293</v>
      </c>
      <c r="I19" s="284">
        <f t="shared" si="1"/>
        <v>0.37743879381783363</v>
      </c>
    </row>
    <row r="20" spans="1:9" s="278" customFormat="1" ht="18" customHeight="1">
      <c r="A20" s="288" t="s">
        <v>142</v>
      </c>
      <c r="B20" s="286">
        <v>15224</v>
      </c>
      <c r="C20" s="287">
        <f t="shared" si="2"/>
        <v>0.013485490961691604</v>
      </c>
      <c r="D20" s="286">
        <v>14008</v>
      </c>
      <c r="E20" s="284">
        <f t="shared" si="0"/>
        <v>0.08680753854940026</v>
      </c>
      <c r="F20" s="286">
        <v>166772</v>
      </c>
      <c r="G20" s="284">
        <f t="shared" si="3"/>
        <v>0.013832616482222932</v>
      </c>
      <c r="H20" s="285">
        <v>142087</v>
      </c>
      <c r="I20" s="284">
        <f t="shared" si="1"/>
        <v>0.17373158698543856</v>
      </c>
    </row>
    <row r="21" spans="1:9" s="278" customFormat="1" ht="18" customHeight="1">
      <c r="A21" s="288" t="s">
        <v>141</v>
      </c>
      <c r="B21" s="286">
        <v>15103</v>
      </c>
      <c r="C21" s="287">
        <f t="shared" si="2"/>
        <v>0.013378308591331338</v>
      </c>
      <c r="D21" s="286">
        <v>11327</v>
      </c>
      <c r="E21" s="284">
        <f t="shared" si="0"/>
        <v>0.3333627615432153</v>
      </c>
      <c r="F21" s="286">
        <v>151256</v>
      </c>
      <c r="G21" s="284">
        <f t="shared" si="3"/>
        <v>0.01254566856927489</v>
      </c>
      <c r="H21" s="285">
        <v>98997</v>
      </c>
      <c r="I21" s="284">
        <f t="shared" si="1"/>
        <v>0.5278846833742437</v>
      </c>
    </row>
    <row r="22" spans="1:9" s="278" customFormat="1" ht="18" customHeight="1">
      <c r="A22" s="288" t="s">
        <v>140</v>
      </c>
      <c r="B22" s="286">
        <v>13934</v>
      </c>
      <c r="C22" s="287">
        <f t="shared" si="2"/>
        <v>0.01234280288099125</v>
      </c>
      <c r="D22" s="286">
        <v>12046</v>
      </c>
      <c r="E22" s="284">
        <f t="shared" si="0"/>
        <v>0.15673252531960813</v>
      </c>
      <c r="F22" s="286">
        <v>140067</v>
      </c>
      <c r="G22" s="284">
        <f t="shared" si="3"/>
        <v>0.011617616223439903</v>
      </c>
      <c r="H22" s="285">
        <v>115075</v>
      </c>
      <c r="I22" s="284">
        <f t="shared" si="1"/>
        <v>0.217180099934825</v>
      </c>
    </row>
    <row r="23" spans="1:9" s="278" customFormat="1" ht="18" customHeight="1">
      <c r="A23" s="288" t="s">
        <v>139</v>
      </c>
      <c r="B23" s="286">
        <v>13662</v>
      </c>
      <c r="C23" s="287">
        <f t="shared" si="2"/>
        <v>0.012101863998859083</v>
      </c>
      <c r="D23" s="286">
        <v>12663</v>
      </c>
      <c r="E23" s="284">
        <f t="shared" si="0"/>
        <v>0.07889125799573571</v>
      </c>
      <c r="F23" s="286">
        <v>152001</v>
      </c>
      <c r="G23" s="284">
        <f t="shared" si="3"/>
        <v>0.012607461311937063</v>
      </c>
      <c r="H23" s="285">
        <v>134548</v>
      </c>
      <c r="I23" s="284">
        <f t="shared" si="1"/>
        <v>0.12971578916074566</v>
      </c>
    </row>
    <row r="24" spans="1:9" s="278" customFormat="1" ht="18" customHeight="1">
      <c r="A24" s="288" t="s">
        <v>138</v>
      </c>
      <c r="B24" s="286">
        <v>11814</v>
      </c>
      <c r="C24" s="287">
        <f t="shared" si="2"/>
        <v>0.0104648968879023</v>
      </c>
      <c r="D24" s="286">
        <v>10239</v>
      </c>
      <c r="E24" s="284">
        <f t="shared" si="0"/>
        <v>0.15382361558745972</v>
      </c>
      <c r="F24" s="286">
        <v>114554</v>
      </c>
      <c r="G24" s="284">
        <f t="shared" si="3"/>
        <v>0.009501484352916352</v>
      </c>
      <c r="H24" s="285">
        <v>98655</v>
      </c>
      <c r="I24" s="284">
        <f t="shared" si="1"/>
        <v>0.16115756930718161</v>
      </c>
    </row>
    <row r="25" spans="1:9" s="278" customFormat="1" ht="18" customHeight="1">
      <c r="A25" s="288" t="s">
        <v>137</v>
      </c>
      <c r="B25" s="286">
        <v>11807</v>
      </c>
      <c r="C25" s="287">
        <f t="shared" si="2"/>
        <v>0.01045869625490625</v>
      </c>
      <c r="D25" s="286">
        <v>9968</v>
      </c>
      <c r="E25" s="284">
        <f t="shared" si="0"/>
        <v>0.1844903691813804</v>
      </c>
      <c r="F25" s="286">
        <v>131375</v>
      </c>
      <c r="G25" s="284">
        <f t="shared" si="3"/>
        <v>0.010896673244621626</v>
      </c>
      <c r="H25" s="285">
        <v>108456</v>
      </c>
      <c r="I25" s="284">
        <f t="shared" si="1"/>
        <v>0.21132071992328694</v>
      </c>
    </row>
    <row r="26" spans="1:9" s="278" customFormat="1" ht="18" customHeight="1">
      <c r="A26" s="288" t="s">
        <v>136</v>
      </c>
      <c r="B26" s="286">
        <v>11573</v>
      </c>
      <c r="C26" s="287">
        <f t="shared" si="2"/>
        <v>0.01025141795189549</v>
      </c>
      <c r="D26" s="286">
        <v>13499</v>
      </c>
      <c r="E26" s="284">
        <f t="shared" si="0"/>
        <v>-0.1426772353507667</v>
      </c>
      <c r="F26" s="286">
        <v>142449</v>
      </c>
      <c r="G26" s="284">
        <f t="shared" si="3"/>
        <v>0.011815187113401378</v>
      </c>
      <c r="H26" s="285">
        <v>181684</v>
      </c>
      <c r="I26" s="284">
        <f t="shared" si="1"/>
        <v>-0.21595187248189163</v>
      </c>
    </row>
    <row r="27" spans="1:9" s="278" customFormat="1" ht="18" customHeight="1">
      <c r="A27" s="288" t="s">
        <v>135</v>
      </c>
      <c r="B27" s="286">
        <v>10902</v>
      </c>
      <c r="C27" s="287">
        <f t="shared" si="2"/>
        <v>0.009657042988988562</v>
      </c>
      <c r="D27" s="286">
        <v>14005</v>
      </c>
      <c r="E27" s="284">
        <f t="shared" si="0"/>
        <v>-0.2215637272402713</v>
      </c>
      <c r="F27" s="286">
        <v>152987</v>
      </c>
      <c r="G27" s="284">
        <f t="shared" si="3"/>
        <v>0.012689243384775862</v>
      </c>
      <c r="H27" s="285">
        <v>142968</v>
      </c>
      <c r="I27" s="284">
        <f t="shared" si="1"/>
        <v>0.07007861899166246</v>
      </c>
    </row>
    <row r="28" spans="1:9" s="278" customFormat="1" ht="18" customHeight="1">
      <c r="A28" s="288" t="s">
        <v>134</v>
      </c>
      <c r="B28" s="286">
        <v>10590</v>
      </c>
      <c r="C28" s="287">
        <f t="shared" si="2"/>
        <v>0.009380671918307546</v>
      </c>
      <c r="D28" s="286">
        <v>9103</v>
      </c>
      <c r="E28" s="284">
        <f t="shared" si="0"/>
        <v>0.16335274085466334</v>
      </c>
      <c r="F28" s="286">
        <v>112932</v>
      </c>
      <c r="G28" s="284">
        <f t="shared" si="3"/>
        <v>0.009366950354798169</v>
      </c>
      <c r="H28" s="285">
        <v>82301</v>
      </c>
      <c r="I28" s="284">
        <f t="shared" si="1"/>
        <v>0.3721825980243254</v>
      </c>
    </row>
    <row r="29" spans="1:9" s="278" customFormat="1" ht="18" customHeight="1">
      <c r="A29" s="288" t="s">
        <v>133</v>
      </c>
      <c r="B29" s="286">
        <v>9840</v>
      </c>
      <c r="C29" s="287">
        <f t="shared" si="2"/>
        <v>0.008716318383016643</v>
      </c>
      <c r="D29" s="286">
        <v>10430</v>
      </c>
      <c r="E29" s="284">
        <f t="shared" si="0"/>
        <v>-0.056567593480345124</v>
      </c>
      <c r="F29" s="286">
        <v>117399</v>
      </c>
      <c r="G29" s="284">
        <f t="shared" si="3"/>
        <v>0.00973745798093499</v>
      </c>
      <c r="H29" s="285">
        <v>104039</v>
      </c>
      <c r="I29" s="284">
        <f t="shared" si="1"/>
        <v>0.12841338344274744</v>
      </c>
    </row>
    <row r="30" spans="1:9" s="278" customFormat="1" ht="18" customHeight="1">
      <c r="A30" s="288" t="s">
        <v>132</v>
      </c>
      <c r="B30" s="286">
        <v>9315</v>
      </c>
      <c r="C30" s="287">
        <f t="shared" si="2"/>
        <v>0.008251270908313011</v>
      </c>
      <c r="D30" s="286">
        <v>8639</v>
      </c>
      <c r="E30" s="284">
        <f t="shared" si="0"/>
        <v>0.07824979743025806</v>
      </c>
      <c r="F30" s="286">
        <v>106536</v>
      </c>
      <c r="G30" s="284">
        <f t="shared" si="3"/>
        <v>0.008836445143969626</v>
      </c>
      <c r="H30" s="285">
        <v>75312</v>
      </c>
      <c r="I30" s="284">
        <f t="shared" si="1"/>
        <v>0.4145952836201403</v>
      </c>
    </row>
    <row r="31" spans="1:9" s="278" customFormat="1" ht="18" customHeight="1">
      <c r="A31" s="288" t="s">
        <v>131</v>
      </c>
      <c r="B31" s="286">
        <v>9119</v>
      </c>
      <c r="C31" s="287">
        <f t="shared" si="2"/>
        <v>0.008077653184423656</v>
      </c>
      <c r="D31" s="286">
        <v>11014</v>
      </c>
      <c r="E31" s="284">
        <f t="shared" si="0"/>
        <v>-0.17205374977301613</v>
      </c>
      <c r="F31" s="286">
        <v>109150</v>
      </c>
      <c r="G31" s="284">
        <f t="shared" si="3"/>
        <v>0.009053258874599053</v>
      </c>
      <c r="H31" s="285">
        <v>87152</v>
      </c>
      <c r="I31" s="284">
        <f t="shared" si="1"/>
        <v>0.2524095832568387</v>
      </c>
    </row>
    <row r="32" spans="1:9" s="278" customFormat="1" ht="18" customHeight="1">
      <c r="A32" s="288" t="s">
        <v>130</v>
      </c>
      <c r="B32" s="286">
        <v>8526</v>
      </c>
      <c r="C32" s="287">
        <f t="shared" si="2"/>
        <v>0.0075523709891869815</v>
      </c>
      <c r="D32" s="286">
        <v>7867</v>
      </c>
      <c r="E32" s="284">
        <f t="shared" si="0"/>
        <v>0.08376763696453549</v>
      </c>
      <c r="F32" s="286">
        <v>95509</v>
      </c>
      <c r="G32" s="284">
        <f t="shared" si="3"/>
        <v>0.007921829609290708</v>
      </c>
      <c r="H32" s="285">
        <v>76615</v>
      </c>
      <c r="I32" s="284">
        <f t="shared" si="1"/>
        <v>0.2466096717352999</v>
      </c>
    </row>
    <row r="33" spans="1:9" s="278" customFormat="1" ht="18" customHeight="1">
      <c r="A33" s="288" t="s">
        <v>129</v>
      </c>
      <c r="B33" s="286">
        <v>7471</v>
      </c>
      <c r="C33" s="287">
        <f t="shared" si="2"/>
        <v>0.006617847016211112</v>
      </c>
      <c r="D33" s="286">
        <v>6776</v>
      </c>
      <c r="E33" s="284">
        <f t="shared" si="0"/>
        <v>0.10256788665879579</v>
      </c>
      <c r="F33" s="286">
        <v>97084</v>
      </c>
      <c r="G33" s="284">
        <f t="shared" si="3"/>
        <v>0.008052465273308057</v>
      </c>
      <c r="H33" s="285">
        <v>110527</v>
      </c>
      <c r="I33" s="284">
        <f t="shared" si="1"/>
        <v>-0.1216263899318718</v>
      </c>
    </row>
    <row r="34" spans="1:9" s="278" customFormat="1" ht="18" customHeight="1">
      <c r="A34" s="288" t="s">
        <v>128</v>
      </c>
      <c r="B34" s="286">
        <v>6967</v>
      </c>
      <c r="C34" s="287">
        <f t="shared" si="2"/>
        <v>0.006171401440495625</v>
      </c>
      <c r="D34" s="286">
        <v>6121</v>
      </c>
      <c r="E34" s="284">
        <f t="shared" si="0"/>
        <v>0.13821271034144744</v>
      </c>
      <c r="F34" s="286">
        <v>68541</v>
      </c>
      <c r="G34" s="284">
        <f t="shared" si="3"/>
        <v>0.00568501526819875</v>
      </c>
      <c r="H34" s="285">
        <v>55482</v>
      </c>
      <c r="I34" s="284">
        <f t="shared" si="1"/>
        <v>0.23537363469233274</v>
      </c>
    </row>
    <row r="35" spans="1:9" s="278" customFormat="1" ht="18" customHeight="1">
      <c r="A35" s="288" t="s">
        <v>127</v>
      </c>
      <c r="B35" s="286">
        <v>6889</v>
      </c>
      <c r="C35" s="287">
        <f t="shared" si="2"/>
        <v>0.006102308672825372</v>
      </c>
      <c r="D35" s="286">
        <v>7011</v>
      </c>
      <c r="E35" s="284">
        <f t="shared" si="0"/>
        <v>-0.017401226643845358</v>
      </c>
      <c r="F35" s="286">
        <v>78986</v>
      </c>
      <c r="G35" s="284">
        <f t="shared" si="3"/>
        <v>0.0065513578146503045</v>
      </c>
      <c r="H35" s="285">
        <v>80287</v>
      </c>
      <c r="I35" s="284">
        <f t="shared" si="1"/>
        <v>-0.016204366833983075</v>
      </c>
    </row>
    <row r="36" spans="1:9" s="278" customFormat="1" ht="18" customHeight="1">
      <c r="A36" s="288" t="s">
        <v>126</v>
      </c>
      <c r="B36" s="286">
        <v>6834</v>
      </c>
      <c r="C36" s="287">
        <f t="shared" si="2"/>
        <v>0.006053589413570705</v>
      </c>
      <c r="D36" s="286">
        <v>5550</v>
      </c>
      <c r="E36" s="284">
        <f t="shared" si="0"/>
        <v>0.23135135135135143</v>
      </c>
      <c r="F36" s="286">
        <v>60319</v>
      </c>
      <c r="G36" s="284">
        <f t="shared" si="3"/>
        <v>0.005003055630388825</v>
      </c>
      <c r="H36" s="285">
        <v>57006</v>
      </c>
      <c r="I36" s="284">
        <f t="shared" si="1"/>
        <v>0.05811668947128368</v>
      </c>
    </row>
    <row r="37" spans="1:9" s="278" customFormat="1" ht="18" customHeight="1">
      <c r="A37" s="288" t="s">
        <v>125</v>
      </c>
      <c r="B37" s="286">
        <v>6770</v>
      </c>
      <c r="C37" s="287">
        <f t="shared" si="2"/>
        <v>0.005996897911892549</v>
      </c>
      <c r="D37" s="286">
        <v>8846</v>
      </c>
      <c r="E37" s="284">
        <f t="shared" si="0"/>
        <v>-0.23468234230160523</v>
      </c>
      <c r="F37" s="286">
        <v>89426</v>
      </c>
      <c r="G37" s="284">
        <f t="shared" si="3"/>
        <v>0.007417285644708152</v>
      </c>
      <c r="H37" s="285">
        <v>89290</v>
      </c>
      <c r="I37" s="284">
        <f t="shared" si="1"/>
        <v>0.0015231268899091877</v>
      </c>
    </row>
    <row r="38" spans="1:9" s="278" customFormat="1" ht="18" customHeight="1">
      <c r="A38" s="288" t="s">
        <v>124</v>
      </c>
      <c r="B38" s="286">
        <v>6676</v>
      </c>
      <c r="C38" s="287">
        <f t="shared" si="2"/>
        <v>0.0059136322688027555</v>
      </c>
      <c r="D38" s="286">
        <v>5531</v>
      </c>
      <c r="E38" s="284">
        <f aca="true" t="shared" si="4" ref="E38:E69">(B38/D38-1)</f>
        <v>0.20701500632796965</v>
      </c>
      <c r="F38" s="286">
        <v>76510</v>
      </c>
      <c r="G38" s="284">
        <f t="shared" si="3"/>
        <v>0.00634599025648716</v>
      </c>
      <c r="H38" s="285">
        <v>59122</v>
      </c>
      <c r="I38" s="284">
        <f aca="true" t="shared" si="5" ref="I38:I69">(F38/H38-1)</f>
        <v>0.29410371773620647</v>
      </c>
    </row>
    <row r="39" spans="1:9" s="278" customFormat="1" ht="18" customHeight="1">
      <c r="A39" s="288" t="s">
        <v>123</v>
      </c>
      <c r="B39" s="286">
        <v>6118</v>
      </c>
      <c r="C39" s="287">
        <f aca="true" t="shared" si="6" ref="C39:C70">B39/$B$6</f>
        <v>0.005419353238546323</v>
      </c>
      <c r="D39" s="286">
        <v>3864</v>
      </c>
      <c r="E39" s="284">
        <f t="shared" si="4"/>
        <v>0.5833333333333333</v>
      </c>
      <c r="F39" s="286">
        <v>55707</v>
      </c>
      <c r="G39" s="284">
        <f aca="true" t="shared" si="7" ref="G39:G70">(F39/$F$6)</f>
        <v>0.0046205212288345345</v>
      </c>
      <c r="H39" s="285">
        <v>42641</v>
      </c>
      <c r="I39" s="284">
        <f t="shared" si="5"/>
        <v>0.306418705002228</v>
      </c>
    </row>
    <row r="40" spans="1:9" s="278" customFormat="1" ht="18" customHeight="1">
      <c r="A40" s="288" t="s">
        <v>122</v>
      </c>
      <c r="B40" s="286">
        <v>5663</v>
      </c>
      <c r="C40" s="287">
        <f t="shared" si="6"/>
        <v>0.005016312093803176</v>
      </c>
      <c r="D40" s="286">
        <v>4100</v>
      </c>
      <c r="E40" s="284">
        <f t="shared" si="4"/>
        <v>0.38121951219512185</v>
      </c>
      <c r="F40" s="286">
        <v>59588</v>
      </c>
      <c r="G40" s="284">
        <f t="shared" si="7"/>
        <v>0.004942424093629027</v>
      </c>
      <c r="H40" s="285">
        <v>40746</v>
      </c>
      <c r="I40" s="284">
        <f t="shared" si="5"/>
        <v>0.46242575958376286</v>
      </c>
    </row>
    <row r="41" spans="1:9" s="278" customFormat="1" ht="18" customHeight="1">
      <c r="A41" s="288" t="s">
        <v>121</v>
      </c>
      <c r="B41" s="286">
        <v>5129</v>
      </c>
      <c r="C41" s="287">
        <f t="shared" si="6"/>
        <v>0.004543292376676053</v>
      </c>
      <c r="D41" s="286">
        <v>3314</v>
      </c>
      <c r="E41" s="284">
        <f t="shared" si="4"/>
        <v>0.5476765238382619</v>
      </c>
      <c r="F41" s="286">
        <v>46189</v>
      </c>
      <c r="G41" s="284">
        <f t="shared" si="7"/>
        <v>0.0038310671017760477</v>
      </c>
      <c r="H41" s="285">
        <v>27909</v>
      </c>
      <c r="I41" s="284">
        <f t="shared" si="5"/>
        <v>0.6549858468594361</v>
      </c>
    </row>
    <row r="42" spans="1:9" s="278" customFormat="1" ht="18" customHeight="1">
      <c r="A42" s="288" t="s">
        <v>120</v>
      </c>
      <c r="B42" s="286">
        <v>4888</v>
      </c>
      <c r="C42" s="287">
        <f t="shared" si="6"/>
        <v>0.004329813440669243</v>
      </c>
      <c r="D42" s="286">
        <v>7168</v>
      </c>
      <c r="E42" s="284">
        <f t="shared" si="4"/>
        <v>-0.3180803571428571</v>
      </c>
      <c r="F42" s="286">
        <v>69049</v>
      </c>
      <c r="G42" s="284">
        <f t="shared" si="7"/>
        <v>0.005727150453799267</v>
      </c>
      <c r="H42" s="285">
        <v>75260</v>
      </c>
      <c r="I42" s="284">
        <f t="shared" si="5"/>
        <v>-0.08252723890512892</v>
      </c>
    </row>
    <row r="43" spans="1:9" s="278" customFormat="1" ht="18" customHeight="1">
      <c r="A43" s="288" t="s">
        <v>119</v>
      </c>
      <c r="B43" s="286">
        <v>4469</v>
      </c>
      <c r="C43" s="287">
        <f t="shared" si="6"/>
        <v>0.0039586612656200585</v>
      </c>
      <c r="D43" s="286">
        <v>5018</v>
      </c>
      <c r="E43" s="284">
        <f t="shared" si="4"/>
        <v>-0.10940613790354725</v>
      </c>
      <c r="F43" s="286">
        <v>54435</v>
      </c>
      <c r="G43" s="284">
        <f t="shared" si="7"/>
        <v>0.004515017378275762</v>
      </c>
      <c r="H43" s="285">
        <v>44181</v>
      </c>
      <c r="I43" s="284">
        <f t="shared" si="5"/>
        <v>0.23209071772934076</v>
      </c>
    </row>
    <row r="44" spans="1:9" s="278" customFormat="1" ht="18" customHeight="1">
      <c r="A44" s="288" t="s">
        <v>118</v>
      </c>
      <c r="B44" s="286">
        <v>4299</v>
      </c>
      <c r="C44" s="287">
        <f t="shared" si="6"/>
        <v>0.0038080744642874542</v>
      </c>
      <c r="D44" s="286">
        <v>3725</v>
      </c>
      <c r="E44" s="284">
        <f t="shared" si="4"/>
        <v>0.1540939597315436</v>
      </c>
      <c r="F44" s="286">
        <v>45562</v>
      </c>
      <c r="G44" s="284">
        <f t="shared" si="7"/>
        <v>0.0037790616660053323</v>
      </c>
      <c r="H44" s="285">
        <v>38192</v>
      </c>
      <c r="I44" s="284">
        <f t="shared" si="5"/>
        <v>0.1929723502304148</v>
      </c>
    </row>
    <row r="45" spans="1:9" s="278" customFormat="1" ht="18" customHeight="1">
      <c r="A45" s="288" t="s">
        <v>117</v>
      </c>
      <c r="B45" s="286">
        <v>4223</v>
      </c>
      <c r="C45" s="287">
        <f t="shared" si="6"/>
        <v>0.0037407533060446426</v>
      </c>
      <c r="D45" s="286">
        <v>3152</v>
      </c>
      <c r="E45" s="284">
        <f t="shared" si="4"/>
        <v>0.3397842639593909</v>
      </c>
      <c r="F45" s="286">
        <v>53543</v>
      </c>
      <c r="G45" s="284">
        <f t="shared" si="7"/>
        <v>0.004441031973638636</v>
      </c>
      <c r="H45" s="285">
        <v>32289</v>
      </c>
      <c r="I45" s="284">
        <f t="shared" si="5"/>
        <v>0.658242745207346</v>
      </c>
    </row>
    <row r="46" spans="1:9" s="278" customFormat="1" ht="18" customHeight="1">
      <c r="A46" s="288" t="s">
        <v>116</v>
      </c>
      <c r="B46" s="286">
        <v>3789</v>
      </c>
      <c r="C46" s="287">
        <f t="shared" si="6"/>
        <v>0.0033563140602896405</v>
      </c>
      <c r="D46" s="286">
        <v>2557</v>
      </c>
      <c r="E46" s="284">
        <f t="shared" si="4"/>
        <v>0.4818146265154477</v>
      </c>
      <c r="F46" s="286">
        <v>36807</v>
      </c>
      <c r="G46" s="284">
        <f t="shared" si="7"/>
        <v>0.0030528932606263613</v>
      </c>
      <c r="H46" s="285">
        <v>21507</v>
      </c>
      <c r="I46" s="284">
        <f t="shared" si="5"/>
        <v>0.7113962895801367</v>
      </c>
    </row>
    <row r="47" spans="1:9" s="278" customFormat="1" ht="18" customHeight="1">
      <c r="A47" s="288" t="s">
        <v>115</v>
      </c>
      <c r="B47" s="286">
        <v>3764</v>
      </c>
      <c r="C47" s="287">
        <f t="shared" si="6"/>
        <v>0.0033341689424466105</v>
      </c>
      <c r="D47" s="286">
        <v>3357</v>
      </c>
      <c r="E47" s="284">
        <f t="shared" si="4"/>
        <v>0.12123920166815605</v>
      </c>
      <c r="F47" s="286">
        <v>43026</v>
      </c>
      <c r="G47" s="284">
        <f t="shared" si="7"/>
        <v>0.003568717511117717</v>
      </c>
      <c r="H47" s="285">
        <v>31886</v>
      </c>
      <c r="I47" s="284">
        <f t="shared" si="5"/>
        <v>0.34936962930439686</v>
      </c>
    </row>
    <row r="48" spans="1:9" s="278" customFormat="1" ht="18" customHeight="1">
      <c r="A48" s="288" t="s">
        <v>114</v>
      </c>
      <c r="B48" s="286">
        <v>3281</v>
      </c>
      <c r="C48" s="287">
        <f t="shared" si="6"/>
        <v>0.002906325265719269</v>
      </c>
      <c r="D48" s="286">
        <v>2978</v>
      </c>
      <c r="E48" s="284">
        <f t="shared" si="4"/>
        <v>0.1017461383478846</v>
      </c>
      <c r="F48" s="286">
        <v>36490</v>
      </c>
      <c r="G48" s="284">
        <f t="shared" si="7"/>
        <v>0.003026600241265409</v>
      </c>
      <c r="H48" s="285">
        <v>35191</v>
      </c>
      <c r="I48" s="284">
        <f t="shared" si="5"/>
        <v>0.03691284703475328</v>
      </c>
    </row>
    <row r="49" spans="1:9" s="278" customFormat="1" ht="18" customHeight="1">
      <c r="A49" s="288" t="s">
        <v>113</v>
      </c>
      <c r="B49" s="286">
        <v>3251</v>
      </c>
      <c r="C49" s="287">
        <f t="shared" si="6"/>
        <v>0.002879751124307633</v>
      </c>
      <c r="D49" s="286">
        <v>3646</v>
      </c>
      <c r="E49" s="284">
        <f t="shared" si="4"/>
        <v>-0.10833790455293468</v>
      </c>
      <c r="F49" s="286">
        <v>36417</v>
      </c>
      <c r="G49" s="284">
        <f t="shared" si="7"/>
        <v>0.0030205453819173037</v>
      </c>
      <c r="H49" s="285">
        <v>37599</v>
      </c>
      <c r="I49" s="284">
        <f t="shared" si="5"/>
        <v>-0.031437006303359105</v>
      </c>
    </row>
    <row r="50" spans="1:9" s="278" customFormat="1" ht="18" customHeight="1">
      <c r="A50" s="288" t="s">
        <v>112</v>
      </c>
      <c r="B50" s="286">
        <v>3174</v>
      </c>
      <c r="C50" s="287">
        <f t="shared" si="6"/>
        <v>0.0028115441613511</v>
      </c>
      <c r="D50" s="286">
        <v>3790</v>
      </c>
      <c r="E50" s="284">
        <f t="shared" si="4"/>
        <v>-0.162532981530343</v>
      </c>
      <c r="F50" s="286">
        <v>41226</v>
      </c>
      <c r="G50" s="284">
        <f t="shared" si="7"/>
        <v>0.0034194196093836056</v>
      </c>
      <c r="H50" s="285">
        <v>36335</v>
      </c>
      <c r="I50" s="284">
        <f t="shared" si="5"/>
        <v>0.13460850419705528</v>
      </c>
    </row>
    <row r="51" spans="1:9" s="278" customFormat="1" ht="18" customHeight="1">
      <c r="A51" s="288" t="s">
        <v>111</v>
      </c>
      <c r="B51" s="286">
        <v>2664</v>
      </c>
      <c r="C51" s="287">
        <f t="shared" si="6"/>
        <v>0.0023597837573532863</v>
      </c>
      <c r="D51" s="286">
        <v>2397</v>
      </c>
      <c r="E51" s="284">
        <f t="shared" si="4"/>
        <v>0.11138923654568211</v>
      </c>
      <c r="F51" s="286">
        <v>26126</v>
      </c>
      <c r="G51" s="284">
        <f t="shared" si="7"/>
        <v>0.0021669761003918903</v>
      </c>
      <c r="H51" s="285">
        <v>25124</v>
      </c>
      <c r="I51" s="284">
        <f t="shared" si="5"/>
        <v>0.0398821843655468</v>
      </c>
    </row>
    <row r="52" spans="1:9" s="278" customFormat="1" ht="18" customHeight="1">
      <c r="A52" s="288" t="s">
        <v>110</v>
      </c>
      <c r="B52" s="286">
        <v>2369</v>
      </c>
      <c r="C52" s="287">
        <f t="shared" si="6"/>
        <v>0.0020984713668055315</v>
      </c>
      <c r="D52" s="286">
        <v>3142</v>
      </c>
      <c r="E52" s="284">
        <f t="shared" si="4"/>
        <v>-0.2460216422660726</v>
      </c>
      <c r="F52" s="286">
        <v>31994</v>
      </c>
      <c r="G52" s="284">
        <f t="shared" si="7"/>
        <v>0.0026536872600450945</v>
      </c>
      <c r="H52" s="285">
        <v>33773</v>
      </c>
      <c r="I52" s="284">
        <f t="shared" si="5"/>
        <v>-0.05267521392828589</v>
      </c>
    </row>
    <row r="53" spans="1:9" s="278" customFormat="1" ht="18" customHeight="1">
      <c r="A53" s="288" t="s">
        <v>109</v>
      </c>
      <c r="B53" s="286">
        <v>2358</v>
      </c>
      <c r="C53" s="287">
        <f t="shared" si="6"/>
        <v>0.002088727514954598</v>
      </c>
      <c r="D53" s="286">
        <v>1952</v>
      </c>
      <c r="E53" s="284">
        <f t="shared" si="4"/>
        <v>0.2079918032786885</v>
      </c>
      <c r="F53" s="286">
        <v>25970</v>
      </c>
      <c r="G53" s="284">
        <f t="shared" si="7"/>
        <v>0.0021540369489082673</v>
      </c>
      <c r="H53" s="285">
        <v>21739</v>
      </c>
      <c r="I53" s="284">
        <f t="shared" si="5"/>
        <v>0.19462716776300648</v>
      </c>
    </row>
    <row r="54" spans="1:9" s="278" customFormat="1" ht="18" customHeight="1">
      <c r="A54" s="288" t="s">
        <v>108</v>
      </c>
      <c r="B54" s="286">
        <v>2119</v>
      </c>
      <c r="C54" s="287">
        <f t="shared" si="6"/>
        <v>0.0018770201883752304</v>
      </c>
      <c r="D54" s="286">
        <v>1853</v>
      </c>
      <c r="E54" s="284">
        <f t="shared" si="4"/>
        <v>0.1435509983810037</v>
      </c>
      <c r="F54" s="286">
        <v>18507</v>
      </c>
      <c r="G54" s="284">
        <f t="shared" si="7"/>
        <v>0.001535031259662892</v>
      </c>
      <c r="H54" s="285">
        <v>16414</v>
      </c>
      <c r="I54" s="284">
        <f t="shared" si="5"/>
        <v>0.12751309857438775</v>
      </c>
    </row>
    <row r="55" spans="1:9" s="278" customFormat="1" ht="18" customHeight="1">
      <c r="A55" s="288" t="s">
        <v>107</v>
      </c>
      <c r="B55" s="286">
        <v>1630</v>
      </c>
      <c r="C55" s="287">
        <f t="shared" si="6"/>
        <v>0.001443861683365562</v>
      </c>
      <c r="D55" s="286"/>
      <c r="E55" s="284"/>
      <c r="F55" s="286">
        <v>10265</v>
      </c>
      <c r="G55" s="284">
        <f t="shared" si="7"/>
        <v>0.0008514127562781426</v>
      </c>
      <c r="H55" s="285">
        <v>7827</v>
      </c>
      <c r="I55" s="284">
        <f t="shared" si="5"/>
        <v>0.31148588220263185</v>
      </c>
    </row>
    <row r="56" spans="1:9" s="278" customFormat="1" ht="18" customHeight="1">
      <c r="A56" s="288" t="s">
        <v>106</v>
      </c>
      <c r="B56" s="286">
        <v>1443</v>
      </c>
      <c r="C56" s="287">
        <f t="shared" si="6"/>
        <v>0.0012782162018996968</v>
      </c>
      <c r="D56" s="286">
        <v>1799</v>
      </c>
      <c r="E56" s="284">
        <f>(B56/D56-1)</f>
        <v>-0.197887715397443</v>
      </c>
      <c r="F56" s="286">
        <v>18967</v>
      </c>
      <c r="G56" s="284">
        <f t="shared" si="7"/>
        <v>0.0015731851678838316</v>
      </c>
      <c r="H56" s="285">
        <v>17685</v>
      </c>
      <c r="I56" s="284">
        <f t="shared" si="5"/>
        <v>0.07249081142210922</v>
      </c>
    </row>
    <row r="57" spans="1:9" s="278" customFormat="1" ht="18" customHeight="1">
      <c r="A57" s="288" t="s">
        <v>105</v>
      </c>
      <c r="B57" s="286">
        <v>1374</v>
      </c>
      <c r="C57" s="287">
        <f t="shared" si="6"/>
        <v>0.0012170956766529338</v>
      </c>
      <c r="D57" s="286">
        <v>1222</v>
      </c>
      <c r="E57" s="284">
        <f>(B57/D57-1)</f>
        <v>0.12438625204582654</v>
      </c>
      <c r="F57" s="286">
        <v>16482</v>
      </c>
      <c r="G57" s="284">
        <f t="shared" si="7"/>
        <v>0.0013670711202120162</v>
      </c>
      <c r="H57" s="285">
        <v>19167</v>
      </c>
      <c r="I57" s="284">
        <f t="shared" si="5"/>
        <v>-0.1400845202692127</v>
      </c>
    </row>
    <row r="58" spans="1:9" s="278" customFormat="1" ht="18" customHeight="1" thickBot="1">
      <c r="A58" s="283" t="s">
        <v>104</v>
      </c>
      <c r="B58" s="281">
        <v>99366</v>
      </c>
      <c r="C58" s="282">
        <f t="shared" si="6"/>
        <v>0.08801887118362112</v>
      </c>
      <c r="D58" s="281">
        <v>91572</v>
      </c>
      <c r="E58" s="279">
        <f>(B58/D58-1)</f>
        <v>0.08511335342681159</v>
      </c>
      <c r="F58" s="281">
        <v>1134252</v>
      </c>
      <c r="G58" s="279">
        <f t="shared" si="7"/>
        <v>0.09407857979873316</v>
      </c>
      <c r="H58" s="280">
        <v>906715</v>
      </c>
      <c r="I58" s="279">
        <f t="shared" si="5"/>
        <v>0.25094654880530265</v>
      </c>
    </row>
    <row r="59" ht="14.25">
      <c r="A59" s="277" t="s">
        <v>103</v>
      </c>
    </row>
    <row r="60" ht="10.5" customHeight="1">
      <c r="A60" s="178"/>
    </row>
  </sheetData>
  <sheetProtection/>
  <mergeCells count="5">
    <mergeCell ref="H1:I1"/>
    <mergeCell ref="B4:E4"/>
    <mergeCell ref="F4:I4"/>
    <mergeCell ref="A4:A5"/>
    <mergeCell ref="A3:I3"/>
  </mergeCells>
  <conditionalFormatting sqref="I59:I65536 E59:E65536 I3:I5 E3:E5">
    <cfRule type="cellIs" priority="1" dxfId="83" operator="lessThan" stopIfTrue="1">
      <formula>0</formula>
    </cfRule>
  </conditionalFormatting>
  <conditionalFormatting sqref="I6:I58 E6:E58">
    <cfRule type="cellIs" priority="2" dxfId="83" operator="lessThan" stopIfTrue="1">
      <formula>0</formula>
    </cfRule>
    <cfRule type="cellIs" priority="3" dxfId="85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95" zoomScaleNormal="95" zoomScalePageLayoutView="0" workbookViewId="0" topLeftCell="A25">
      <selection activeCell="I61" sqref="I61"/>
    </sheetView>
  </sheetViews>
  <sheetFormatPr defaultColWidth="10.8515625" defaultRowHeight="15"/>
  <cols>
    <col min="1" max="1" width="17.28125" style="301" customWidth="1"/>
    <col min="2" max="2" width="12.7109375" style="301" customWidth="1"/>
    <col min="3" max="3" width="9.57421875" style="302" customWidth="1"/>
    <col min="4" max="4" width="13.00390625" style="301" customWidth="1"/>
    <col min="5" max="5" width="9.57421875" style="302" customWidth="1"/>
    <col min="6" max="6" width="11.7109375" style="301" customWidth="1"/>
    <col min="7" max="7" width="10.140625" style="302" customWidth="1"/>
    <col min="8" max="8" width="11.7109375" style="301" customWidth="1"/>
    <col min="9" max="9" width="9.421875" style="302" customWidth="1"/>
    <col min="10" max="16384" width="10.8515625" style="301" customWidth="1"/>
  </cols>
  <sheetData>
    <row r="1" spans="8:9" ht="18.75" thickBot="1">
      <c r="H1" s="664" t="s">
        <v>36</v>
      </c>
      <c r="I1" s="665"/>
    </row>
    <row r="2" ht="4.5" customHeight="1" thickBot="1"/>
    <row r="3" spans="1:9" ht="24.75" customHeight="1" thickBot="1">
      <c r="A3" s="728" t="s">
        <v>162</v>
      </c>
      <c r="B3" s="729"/>
      <c r="C3" s="729"/>
      <c r="D3" s="729"/>
      <c r="E3" s="729"/>
      <c r="F3" s="729"/>
      <c r="G3" s="729"/>
      <c r="H3" s="729"/>
      <c r="I3" s="730"/>
    </row>
    <row r="4" spans="1:9" s="363" customFormat="1" ht="16.5" thickBot="1">
      <c r="A4" s="726" t="s">
        <v>161</v>
      </c>
      <c r="B4" s="723" t="s">
        <v>53</v>
      </c>
      <c r="C4" s="724"/>
      <c r="D4" s="724"/>
      <c r="E4" s="725"/>
      <c r="F4" s="724" t="s">
        <v>52</v>
      </c>
      <c r="G4" s="724"/>
      <c r="H4" s="724"/>
      <c r="I4" s="725"/>
    </row>
    <row r="5" spans="1:9" s="359" customFormat="1" ht="31.5" customHeight="1" thickBot="1">
      <c r="A5" s="727"/>
      <c r="B5" s="361" t="s">
        <v>51</v>
      </c>
      <c r="C5" s="362" t="s">
        <v>48</v>
      </c>
      <c r="D5" s="361" t="s">
        <v>50</v>
      </c>
      <c r="E5" s="360" t="s">
        <v>46</v>
      </c>
      <c r="F5" s="361" t="s">
        <v>49</v>
      </c>
      <c r="G5" s="362" t="s">
        <v>48</v>
      </c>
      <c r="H5" s="361" t="s">
        <v>47</v>
      </c>
      <c r="I5" s="360" t="s">
        <v>46</v>
      </c>
    </row>
    <row r="6" spans="1:9" s="353" customFormat="1" ht="15" customHeight="1" thickBot="1">
      <c r="A6" s="358" t="s">
        <v>32</v>
      </c>
      <c r="B6" s="357">
        <f>B7+B12+B17+B22+B27+B32+B37+B42+B51+B46</f>
        <v>1128917</v>
      </c>
      <c r="C6" s="356">
        <f aca="true" t="shared" si="0" ref="C6:C37">(B6/$B$6)</f>
        <v>1</v>
      </c>
      <c r="D6" s="355">
        <f>D7+D12+D17+D22+D27+D32+D37+D42+D51+D46</f>
        <v>944194</v>
      </c>
      <c r="E6" s="354">
        <f>(B6/D6-1)</f>
        <v>0.195640938197023</v>
      </c>
      <c r="F6" s="357">
        <f>F7+F12+F17+F22+F27+F32+F37+F42+F51+F46</f>
        <v>12056432</v>
      </c>
      <c r="G6" s="356">
        <f aca="true" t="shared" si="1" ref="G6:G37">(F6/$F$6)</f>
        <v>1</v>
      </c>
      <c r="H6" s="355">
        <f>H7+H12+H17+H22+H27+H32+H37+H42+H51+H46</f>
        <v>9113690</v>
      </c>
      <c r="I6" s="354">
        <f>(F6/H6-1)</f>
        <v>0.32289248372503354</v>
      </c>
    </row>
    <row r="7" spans="1:15" s="344" customFormat="1" ht="15.75" customHeight="1" thickTop="1">
      <c r="A7" s="352" t="s">
        <v>155</v>
      </c>
      <c r="B7" s="350">
        <f>SUM(B8:B11)</f>
        <v>156734</v>
      </c>
      <c r="C7" s="349">
        <f t="shared" si="0"/>
        <v>0.1388357160003791</v>
      </c>
      <c r="D7" s="348">
        <f>SUM(D8:D11)</f>
        <v>122808</v>
      </c>
      <c r="E7" s="351">
        <f>(B7/D7-1)</f>
        <v>0.2762523614096801</v>
      </c>
      <c r="F7" s="350">
        <f>SUM(F8:F11)</f>
        <v>1560570</v>
      </c>
      <c r="G7" s="349">
        <f t="shared" si="1"/>
        <v>0.12943879250511262</v>
      </c>
      <c r="H7" s="348">
        <f>SUM(H8:H11)</f>
        <v>1121837</v>
      </c>
      <c r="I7" s="347">
        <f>(F7/H7-1)</f>
        <v>0.39108444453160307</v>
      </c>
      <c r="K7" s="345"/>
      <c r="L7" s="346"/>
      <c r="M7" s="345"/>
      <c r="N7" s="345"/>
      <c r="O7" s="345"/>
    </row>
    <row r="8" spans="1:10" ht="15.75" customHeight="1">
      <c r="A8" s="318" t="s">
        <v>45</v>
      </c>
      <c r="B8" s="343">
        <v>114628</v>
      </c>
      <c r="C8" s="317">
        <f t="shared" si="0"/>
        <v>0.10153802272443413</v>
      </c>
      <c r="D8" s="342">
        <v>70103</v>
      </c>
      <c r="E8" s="312">
        <f>IF(ISERROR(B8/D8-1),"         /0",IF(B8/D8&gt;5,"  *  ",(B8/D8-1)))</f>
        <v>0.6351368700340927</v>
      </c>
      <c r="F8" s="343">
        <v>955985</v>
      </c>
      <c r="G8" s="317">
        <f t="shared" si="1"/>
        <v>0.07929253032738044</v>
      </c>
      <c r="H8" s="342">
        <v>707515</v>
      </c>
      <c r="I8" s="312">
        <f>IF(ISERROR(F8/H8-1),"         /0",IF(F8/H8&gt;5,"  *  ",(F8/H8-1)))</f>
        <v>0.35118690063108193</v>
      </c>
      <c r="J8" s="304"/>
    </row>
    <row r="9" spans="1:10" ht="15.75" customHeight="1">
      <c r="A9" s="318" t="s">
        <v>44</v>
      </c>
      <c r="B9" s="343">
        <v>21201</v>
      </c>
      <c r="C9" s="317">
        <f t="shared" si="0"/>
        <v>0.018779945735603237</v>
      </c>
      <c r="D9" s="342">
        <v>18311</v>
      </c>
      <c r="E9" s="312">
        <f>IF(ISERROR(B9/D9-1),"         /0",IF(B9/D9&gt;5,"  *  ",(B9/D9-1)))</f>
        <v>0.15782862760089555</v>
      </c>
      <c r="F9" s="343">
        <v>266747</v>
      </c>
      <c r="G9" s="317">
        <f t="shared" si="1"/>
        <v>0.02212487077437172</v>
      </c>
      <c r="H9" s="342">
        <v>112066</v>
      </c>
      <c r="I9" s="312">
        <f>IF(ISERROR(F9/H9-1),"         /0",IF(F9/H9&gt;5,"  *  ",(F9/H9-1)))</f>
        <v>1.380266985526386</v>
      </c>
      <c r="J9" s="304"/>
    </row>
    <row r="10" spans="1:10" ht="15.75" customHeight="1">
      <c r="A10" s="318" t="s">
        <v>43</v>
      </c>
      <c r="B10" s="343">
        <v>20905</v>
      </c>
      <c r="C10" s="317">
        <f t="shared" si="0"/>
        <v>0.018517747540341762</v>
      </c>
      <c r="D10" s="342">
        <v>18422</v>
      </c>
      <c r="E10" s="312">
        <f>IF(ISERROR(B10/D10-1),"         /0",IF(B10/D10&gt;5,"  *  ",(B10/D10-1)))</f>
        <v>0.13478449679730753</v>
      </c>
      <c r="F10" s="343">
        <v>207704</v>
      </c>
      <c r="G10" s="317">
        <f t="shared" si="1"/>
        <v>0.017227650767656633</v>
      </c>
      <c r="H10" s="342">
        <v>191779</v>
      </c>
      <c r="I10" s="312">
        <f>IF(ISERROR(F10/H10-1),"         /0",IF(F10/H10&gt;5,"  *  ",(F10/H10-1)))</f>
        <v>0.0830382888637442</v>
      </c>
      <c r="J10" s="304"/>
    </row>
    <row r="11" spans="1:10" ht="15.75" customHeight="1" thickBot="1">
      <c r="A11" s="318" t="s">
        <v>58</v>
      </c>
      <c r="B11" s="343">
        <v>0</v>
      </c>
      <c r="C11" s="317">
        <f t="shared" si="0"/>
        <v>0</v>
      </c>
      <c r="D11" s="342">
        <v>15972</v>
      </c>
      <c r="E11" s="312">
        <f>IF(ISERROR(B11/D11-1),"         /0",IF(B11/D11&gt;5,"  *  ",(B11/D11-1)))</f>
        <v>-1</v>
      </c>
      <c r="F11" s="343">
        <v>130134</v>
      </c>
      <c r="G11" s="317">
        <f t="shared" si="1"/>
        <v>0.01079374063570383</v>
      </c>
      <c r="H11" s="342">
        <v>110477</v>
      </c>
      <c r="I11" s="312">
        <f>IF(ISERROR(F11/H11-1),"         /0",IF(F11/H11&gt;5,"  *  ",(F11/H11-1)))</f>
        <v>0.1779284375933452</v>
      </c>
      <c r="J11" s="304"/>
    </row>
    <row r="12" spans="1:10" s="326" customFormat="1" ht="15.75" customHeight="1">
      <c r="A12" s="339" t="s">
        <v>154</v>
      </c>
      <c r="B12" s="341">
        <f>SUM(B13:B16)</f>
        <v>135748</v>
      </c>
      <c r="C12" s="336">
        <f t="shared" si="0"/>
        <v>0.12024621827822594</v>
      </c>
      <c r="D12" s="335">
        <f>SUM(D13:D16)</f>
        <v>111617</v>
      </c>
      <c r="E12" s="338">
        <f>(B12/D12-1)</f>
        <v>0.21619466568712653</v>
      </c>
      <c r="F12" s="337">
        <f>SUM(F13:F16)</f>
        <v>1420573</v>
      </c>
      <c r="G12" s="338">
        <f t="shared" si="1"/>
        <v>0.1178269823111846</v>
      </c>
      <c r="H12" s="335">
        <f>SUM(H13:H16)</f>
        <v>1110316</v>
      </c>
      <c r="I12" s="334">
        <f>(F12/H12-1)</f>
        <v>0.2794312610103791</v>
      </c>
      <c r="J12" s="327"/>
    </row>
    <row r="13" spans="1:10" ht="15.75" customHeight="1">
      <c r="A13" s="318" t="s">
        <v>45</v>
      </c>
      <c r="B13" s="340">
        <v>97388</v>
      </c>
      <c r="C13" s="317">
        <f t="shared" si="0"/>
        <v>0.08626674945988058</v>
      </c>
      <c r="D13" s="316">
        <v>51172</v>
      </c>
      <c r="E13" s="312">
        <f>IF(ISERROR(B13/D13-1),"         /0",IF(B13/D13&gt;5,"  *  ",(B13/D13-1)))</f>
        <v>0.9031501602438834</v>
      </c>
      <c r="F13" s="315">
        <v>825774</v>
      </c>
      <c r="G13" s="317">
        <f t="shared" si="1"/>
        <v>0.06849240305921354</v>
      </c>
      <c r="H13" s="316">
        <v>572518</v>
      </c>
      <c r="I13" s="312">
        <f>IF(ISERROR(F13/H13-1),"         /0",IF(F13/H13&gt;5,"  *  ",(F13/H13-1)))</f>
        <v>0.44235465085813885</v>
      </c>
      <c r="J13" s="304"/>
    </row>
    <row r="14" spans="1:10" ht="15.75" customHeight="1">
      <c r="A14" s="318" t="s">
        <v>44</v>
      </c>
      <c r="B14" s="340">
        <v>18309</v>
      </c>
      <c r="C14" s="317">
        <f t="shared" si="0"/>
        <v>0.016218198503521516</v>
      </c>
      <c r="D14" s="316">
        <v>15393</v>
      </c>
      <c r="E14" s="312">
        <f>IF(ISERROR(B14/D14-1),"         /0",IF(B14/D14&gt;5,"  *  ",(B14/D14-1)))</f>
        <v>0.18943675696745266</v>
      </c>
      <c r="F14" s="315">
        <v>237295</v>
      </c>
      <c r="G14" s="317">
        <f t="shared" si="1"/>
        <v>0.019682025328886688</v>
      </c>
      <c r="H14" s="316">
        <v>136246</v>
      </c>
      <c r="I14" s="312">
        <f>IF(ISERROR(F14/H14-1),"         /0",IF(F14/H14&gt;5,"  *  ",(F14/H14-1)))</f>
        <v>0.7416658103724145</v>
      </c>
      <c r="J14" s="304"/>
    </row>
    <row r="15" spans="1:10" ht="15.75" customHeight="1">
      <c r="A15" s="318" t="s">
        <v>43</v>
      </c>
      <c r="B15" s="340">
        <v>17635</v>
      </c>
      <c r="C15" s="317">
        <f t="shared" si="0"/>
        <v>0.015621166126473426</v>
      </c>
      <c r="D15" s="316">
        <v>18704</v>
      </c>
      <c r="E15" s="312">
        <f>IF(ISERROR(B15/D15-1),"         /0",IF(B15/D15&gt;5,"  *  ",(B15/D15-1)))</f>
        <v>-0.05715355004277156</v>
      </c>
      <c r="F15" s="315">
        <v>184302</v>
      </c>
      <c r="G15" s="317">
        <f t="shared" si="1"/>
        <v>0.0152866121585557</v>
      </c>
      <c r="H15" s="316">
        <v>179034</v>
      </c>
      <c r="I15" s="312">
        <f>IF(ISERROR(F15/H15-1),"         /0",IF(F15/H15&gt;5,"  *  ",(F15/H15-1)))</f>
        <v>0.029424578571668025</v>
      </c>
      <c r="J15" s="304"/>
    </row>
    <row r="16" spans="1:10" ht="15.75" customHeight="1" thickBot="1">
      <c r="A16" s="318" t="s">
        <v>58</v>
      </c>
      <c r="B16" s="340">
        <v>2416</v>
      </c>
      <c r="C16" s="317">
        <f t="shared" si="0"/>
        <v>0.002140104188350428</v>
      </c>
      <c r="D16" s="316">
        <v>26348</v>
      </c>
      <c r="E16" s="312">
        <f>IF(ISERROR(B16/D16-1),"         /0",IF(B16/D16&gt;5,"  *  ",(B16/D16-1)))</f>
        <v>-0.9083042356156065</v>
      </c>
      <c r="F16" s="315">
        <v>173202</v>
      </c>
      <c r="G16" s="317">
        <f t="shared" si="1"/>
        <v>0.014365941764528677</v>
      </c>
      <c r="H16" s="316">
        <v>222518</v>
      </c>
      <c r="I16" s="312">
        <f>IF(ISERROR(F16/H16-1),"         /0",IF(F16/H16&gt;5,"  *  ",(F16/H16-1)))</f>
        <v>-0.2216270144437753</v>
      </c>
      <c r="J16" s="304"/>
    </row>
    <row r="17" spans="1:10" s="326" customFormat="1" ht="15.75" customHeight="1">
      <c r="A17" s="339" t="s">
        <v>153</v>
      </c>
      <c r="B17" s="341">
        <f>SUM(B18:B21)</f>
        <v>94587</v>
      </c>
      <c r="C17" s="336">
        <f t="shared" si="0"/>
        <v>0.08378561045674748</v>
      </c>
      <c r="D17" s="335">
        <f>SUM(D18:D21)</f>
        <v>78338</v>
      </c>
      <c r="E17" s="338">
        <f>(B17/D17-1)</f>
        <v>0.20742168551660756</v>
      </c>
      <c r="F17" s="337">
        <f>SUM(F18:F21)</f>
        <v>993817</v>
      </c>
      <c r="G17" s="336">
        <f t="shared" si="1"/>
        <v>0.0824304404487165</v>
      </c>
      <c r="H17" s="335">
        <f>SUM(H18:H21)</f>
        <v>741008</v>
      </c>
      <c r="I17" s="334">
        <f>(F17/H17-1)</f>
        <v>0.3411690562045213</v>
      </c>
      <c r="J17" s="327"/>
    </row>
    <row r="18" spans="1:10" ht="15.75" customHeight="1">
      <c r="A18" s="333" t="s">
        <v>45</v>
      </c>
      <c r="B18" s="340">
        <v>55358</v>
      </c>
      <c r="C18" s="317">
        <f t="shared" si="0"/>
        <v>0.04903637734217839</v>
      </c>
      <c r="D18" s="316">
        <v>32595</v>
      </c>
      <c r="E18" s="312">
        <f>IF(ISERROR(B18/D18-1),"         /0",IF(B18/D18&gt;5,"  *  ",(B18/D18-1)))</f>
        <v>0.6983586439637981</v>
      </c>
      <c r="F18" s="315">
        <v>442909</v>
      </c>
      <c r="G18" s="317">
        <f t="shared" si="1"/>
        <v>0.03673632464397427</v>
      </c>
      <c r="H18" s="316">
        <v>298264</v>
      </c>
      <c r="I18" s="312">
        <f>IF(ISERROR(F18/H18-1),"         /0",IF(F18/H18&gt;5,"  *  ",(F18/H18-1)))</f>
        <v>0.48495628034224714</v>
      </c>
      <c r="J18" s="304"/>
    </row>
    <row r="19" spans="1:10" ht="15.75" customHeight="1">
      <c r="A19" s="318" t="s">
        <v>43</v>
      </c>
      <c r="B19" s="340">
        <v>20277</v>
      </c>
      <c r="C19" s="317">
        <f t="shared" si="0"/>
        <v>0.017961462180124847</v>
      </c>
      <c r="D19" s="316">
        <v>16742</v>
      </c>
      <c r="E19" s="312">
        <f>IF(ISERROR(B19/D19-1),"         /0",IF(B19/D19&gt;5,"  *  ",(B19/D19-1)))</f>
        <v>0.21114562178951135</v>
      </c>
      <c r="F19" s="315">
        <v>196676</v>
      </c>
      <c r="G19" s="317">
        <f t="shared" si="1"/>
        <v>0.016312952289698975</v>
      </c>
      <c r="H19" s="316">
        <v>155515</v>
      </c>
      <c r="I19" s="312">
        <f>IF(ISERROR(F19/H19-1),"         /0",IF(F19/H19&gt;5,"  *  ",(F19/H19-1)))</f>
        <v>0.2646754332379513</v>
      </c>
      <c r="J19" s="304"/>
    </row>
    <row r="20" spans="1:10" ht="15.75" customHeight="1">
      <c r="A20" s="318" t="s">
        <v>44</v>
      </c>
      <c r="B20" s="340">
        <v>18952</v>
      </c>
      <c r="C20" s="317">
        <f t="shared" si="0"/>
        <v>0.01678777093444425</v>
      </c>
      <c r="D20" s="316">
        <v>16539</v>
      </c>
      <c r="E20" s="312">
        <f>IF(ISERROR(B20/D20-1),"         /0",IF(B20/D20&gt;5,"  *  ",(B20/D20-1)))</f>
        <v>0.1458975754277767</v>
      </c>
      <c r="F20" s="315">
        <v>231410</v>
      </c>
      <c r="G20" s="317">
        <f t="shared" si="1"/>
        <v>0.019193904133494883</v>
      </c>
      <c r="H20" s="316">
        <v>104132</v>
      </c>
      <c r="I20" s="312">
        <f>IF(ISERROR(F20/H20-1),"         /0",IF(F20/H20&gt;5,"  *  ",(F20/H20-1)))</f>
        <v>1.2222755733107977</v>
      </c>
      <c r="J20" s="304"/>
    </row>
    <row r="21" spans="1:10" ht="15.75" customHeight="1" thickBot="1">
      <c r="A21" s="333" t="s">
        <v>39</v>
      </c>
      <c r="B21" s="340"/>
      <c r="C21" s="317">
        <f t="shared" si="0"/>
        <v>0</v>
      </c>
      <c r="D21" s="316">
        <v>12462</v>
      </c>
      <c r="E21" s="312">
        <f>IF(ISERROR(B21/D21-1),"         /0",IF(B21/D21&gt;5,"  *  ",(B21/D21-1)))</f>
        <v>-1</v>
      </c>
      <c r="F21" s="315">
        <v>122822</v>
      </c>
      <c r="G21" s="317">
        <f t="shared" si="1"/>
        <v>0.010187259381548372</v>
      </c>
      <c r="H21" s="316">
        <v>183097</v>
      </c>
      <c r="I21" s="312">
        <f>IF(ISERROR(F21/H21-1),"         /0",IF(F21/H21&gt;5,"  *  ",(F21/H21-1)))</f>
        <v>-0.32919709225164806</v>
      </c>
      <c r="J21" s="304"/>
    </row>
    <row r="22" spans="1:10" s="326" customFormat="1" ht="15.75" customHeight="1">
      <c r="A22" s="339" t="s">
        <v>152</v>
      </c>
      <c r="B22" s="337">
        <f>SUM(B23:B26)</f>
        <v>79220</v>
      </c>
      <c r="C22" s="336">
        <f t="shared" si="0"/>
        <v>0.07017344942099375</v>
      </c>
      <c r="D22" s="335">
        <f>SUM(D23:D26)</f>
        <v>71097</v>
      </c>
      <c r="E22" s="338">
        <f>(B22/D22-1)</f>
        <v>0.11425235945257883</v>
      </c>
      <c r="F22" s="337">
        <f>SUM(F23:F26)</f>
        <v>871096</v>
      </c>
      <c r="G22" s="336">
        <f t="shared" si="1"/>
        <v>0.07225155833832099</v>
      </c>
      <c r="H22" s="335">
        <f>SUM(H23:H26)</f>
        <v>624325</v>
      </c>
      <c r="I22" s="334">
        <f>(F22/H22-1)</f>
        <v>0.3952604813198255</v>
      </c>
      <c r="J22" s="327"/>
    </row>
    <row r="23" spans="1:10" ht="15.75" customHeight="1">
      <c r="A23" s="318" t="s">
        <v>45</v>
      </c>
      <c r="B23" s="315">
        <v>49073</v>
      </c>
      <c r="C23" s="317">
        <f t="shared" si="0"/>
        <v>0.04346909471644062</v>
      </c>
      <c r="D23" s="316">
        <v>27274</v>
      </c>
      <c r="E23" s="312">
        <f>IF(ISERROR(B23/D23-1),"         /0",IF(B23/D23&gt;5,"  *  ",(B23/D23-1)))</f>
        <v>0.7992593678961648</v>
      </c>
      <c r="F23" s="315">
        <v>374554</v>
      </c>
      <c r="G23" s="317">
        <f t="shared" si="1"/>
        <v>0.031066736825621378</v>
      </c>
      <c r="H23" s="316">
        <v>276542</v>
      </c>
      <c r="I23" s="312">
        <f>IF(ISERROR(F23/H23-1),"         /0",IF(F23/H23&gt;5,"  *  ",(F23/H23-1)))</f>
        <v>0.35441994344439554</v>
      </c>
      <c r="J23" s="304"/>
    </row>
    <row r="24" spans="1:10" ht="15.75" customHeight="1">
      <c r="A24" s="318" t="s">
        <v>44</v>
      </c>
      <c r="B24" s="315">
        <v>15210</v>
      </c>
      <c r="C24" s="317">
        <f t="shared" si="0"/>
        <v>0.013473089695699507</v>
      </c>
      <c r="D24" s="316">
        <v>15320</v>
      </c>
      <c r="E24" s="312">
        <f>IF(ISERROR(B24/D24-1),"         /0",IF(B24/D24&gt;5,"  *  ",(B24/D24-1)))</f>
        <v>-0.007180156657963455</v>
      </c>
      <c r="F24" s="315">
        <v>189540</v>
      </c>
      <c r="G24" s="317">
        <f t="shared" si="1"/>
        <v>0.015721069052601965</v>
      </c>
      <c r="H24" s="316">
        <v>88526</v>
      </c>
      <c r="I24" s="312">
        <f>IF(ISERROR(F24/H24-1),"         /0",IF(F24/H24&gt;5,"  *  ",(F24/H24-1)))</f>
        <v>1.1410659015430493</v>
      </c>
      <c r="J24" s="304"/>
    </row>
    <row r="25" spans="1:10" ht="15.75" customHeight="1">
      <c r="A25" s="318" t="s">
        <v>43</v>
      </c>
      <c r="B25" s="315">
        <v>14937</v>
      </c>
      <c r="C25" s="317">
        <f t="shared" si="0"/>
        <v>0.013231265008853618</v>
      </c>
      <c r="D25" s="316">
        <v>14575</v>
      </c>
      <c r="E25" s="312">
        <f>IF(ISERROR(B25/D25-1),"         /0",IF(B25/D25&gt;5,"  *  ",(B25/D25-1)))</f>
        <v>0.02483704974271017</v>
      </c>
      <c r="F25" s="315">
        <v>161499</v>
      </c>
      <c r="G25" s="317">
        <f t="shared" si="1"/>
        <v>0.013395256573420727</v>
      </c>
      <c r="H25" s="316">
        <v>130885</v>
      </c>
      <c r="I25" s="312">
        <f>IF(ISERROR(F25/H25-1),"         /0",IF(F25/H25&gt;5,"  *  ",(F25/H25-1)))</f>
        <v>0.23389998853955762</v>
      </c>
      <c r="J25" s="304"/>
    </row>
    <row r="26" spans="1:10" ht="15.75" customHeight="1" thickBot="1">
      <c r="A26" s="318" t="s">
        <v>39</v>
      </c>
      <c r="B26" s="315"/>
      <c r="C26" s="317">
        <f t="shared" si="0"/>
        <v>0</v>
      </c>
      <c r="D26" s="316">
        <v>13928</v>
      </c>
      <c r="E26" s="312">
        <f>IF(ISERROR(B26/D26-1),"         /0",IF(B26/D26&gt;5,"  *  ",(B26/D26-1)))</f>
        <v>-1</v>
      </c>
      <c r="F26" s="315">
        <v>145503</v>
      </c>
      <c r="G26" s="317">
        <f t="shared" si="1"/>
        <v>0.012068495886676921</v>
      </c>
      <c r="H26" s="316">
        <v>128372</v>
      </c>
      <c r="I26" s="312">
        <f>IF(ISERROR(F26/H26-1),"         /0",IF(F26/H26&gt;5,"  *  ",(F26/H26-1)))</f>
        <v>0.1334481039479014</v>
      </c>
      <c r="J26" s="304"/>
    </row>
    <row r="27" spans="1:10" s="326" customFormat="1" ht="15.75" customHeight="1">
      <c r="A27" s="339" t="s">
        <v>148</v>
      </c>
      <c r="B27" s="337">
        <f>SUM(B28:B31)</f>
        <v>40303</v>
      </c>
      <c r="C27" s="336">
        <f t="shared" si="0"/>
        <v>0.03570058737710567</v>
      </c>
      <c r="D27" s="335">
        <f>SUM(D28:D31)</f>
        <v>27198</v>
      </c>
      <c r="E27" s="338">
        <f>(B27/D27-1)</f>
        <v>0.48183689977204214</v>
      </c>
      <c r="F27" s="337">
        <f>SUM(F28:F31)</f>
        <v>387166</v>
      </c>
      <c r="G27" s="336">
        <f t="shared" si="1"/>
        <v>0.03211281745710506</v>
      </c>
      <c r="H27" s="335">
        <f>SUM(H28:H31)</f>
        <v>289872</v>
      </c>
      <c r="I27" s="334">
        <f>(F27/H27-1)</f>
        <v>0.3356446983496164</v>
      </c>
      <c r="J27" s="327"/>
    </row>
    <row r="28" spans="1:10" ht="15.75" customHeight="1">
      <c r="A28" s="318" t="s">
        <v>45</v>
      </c>
      <c r="B28" s="315">
        <v>34775</v>
      </c>
      <c r="C28" s="317">
        <f t="shared" si="0"/>
        <v>0.030803858919654856</v>
      </c>
      <c r="D28" s="316">
        <v>7914</v>
      </c>
      <c r="E28" s="312">
        <f>IF(ISERROR(B28/D28-1),"         /0",IF(B28/D28&gt;5,"  *  ",(B28/D28-1)))</f>
        <v>3.394111700783422</v>
      </c>
      <c r="F28" s="315">
        <v>152797</v>
      </c>
      <c r="G28" s="317">
        <f t="shared" si="1"/>
        <v>0.012673484161815038</v>
      </c>
      <c r="H28" s="316">
        <v>100692</v>
      </c>
      <c r="I28" s="312">
        <f>IF(ISERROR(F28/H28-1),"         /0",IF(F28/H28&gt;5,"  *  ",(F28/H28-1)))</f>
        <v>0.5174691137329679</v>
      </c>
      <c r="J28" s="304"/>
    </row>
    <row r="29" spans="1:10" ht="15.75" customHeight="1">
      <c r="A29" s="318" t="s">
        <v>44</v>
      </c>
      <c r="B29" s="315">
        <v>4467</v>
      </c>
      <c r="C29" s="317">
        <f t="shared" si="0"/>
        <v>0.003956889656192617</v>
      </c>
      <c r="D29" s="316">
        <v>2946</v>
      </c>
      <c r="E29" s="312">
        <f>IF(ISERROR(B29/D29-1),"         /0",IF(B29/D29&gt;5,"  *  ",(B29/D29-1)))</f>
        <v>0.5162932790224033</v>
      </c>
      <c r="F29" s="315">
        <v>51687</v>
      </c>
      <c r="G29" s="317">
        <f t="shared" si="1"/>
        <v>0.004287089248295018</v>
      </c>
      <c r="H29" s="316">
        <v>27411</v>
      </c>
      <c r="I29" s="312">
        <f>IF(ISERROR(F29/H29-1),"         /0",IF(F29/H29&gt;5,"  *  ",(F29/H29-1)))</f>
        <v>0.8856298566269016</v>
      </c>
      <c r="J29" s="304"/>
    </row>
    <row r="30" spans="1:10" ht="15.75" customHeight="1">
      <c r="A30" s="318" t="s">
        <v>42</v>
      </c>
      <c r="B30" s="315">
        <v>1061</v>
      </c>
      <c r="C30" s="317">
        <f t="shared" si="0"/>
        <v>0.000939838801258197</v>
      </c>
      <c r="D30" s="316">
        <v>541</v>
      </c>
      <c r="E30" s="312">
        <f>IF(ISERROR(B30/D30-1),"         /0",IF(B30/D30&gt;5,"  *  ",(B30/D30-1)))</f>
        <v>0.9611829944547134</v>
      </c>
      <c r="F30" s="315">
        <v>4895</v>
      </c>
      <c r="G30" s="317">
        <f t="shared" si="1"/>
        <v>0.0004060073494380427</v>
      </c>
      <c r="H30" s="316">
        <v>2813</v>
      </c>
      <c r="I30" s="312">
        <f>IF(ISERROR(F30/H30-1),"         /0",IF(F30/H30&gt;5,"  *  ",(F30/H30-1)))</f>
        <v>0.7401350870956274</v>
      </c>
      <c r="J30" s="304"/>
    </row>
    <row r="31" spans="1:10" ht="15.75" customHeight="1" thickBot="1">
      <c r="A31" s="318" t="s">
        <v>58</v>
      </c>
      <c r="B31" s="315">
        <v>0</v>
      </c>
      <c r="C31" s="317">
        <f t="shared" si="0"/>
        <v>0</v>
      </c>
      <c r="D31" s="316">
        <v>15797</v>
      </c>
      <c r="E31" s="312">
        <f>IF(ISERROR(B31/D31-1),"         /0",IF(B31/D31&gt;5,"  *  ",(B31/D31-1)))</f>
        <v>-1</v>
      </c>
      <c r="F31" s="315">
        <v>177787</v>
      </c>
      <c r="G31" s="317">
        <f t="shared" si="1"/>
        <v>0.014746236697556956</v>
      </c>
      <c r="H31" s="316">
        <v>158956</v>
      </c>
      <c r="I31" s="312">
        <f>IF(ISERROR(F31/H31-1),"         /0",IF(F31/H31&gt;5,"  *  ",(F31/H31-1)))</f>
        <v>0.11846674551448189</v>
      </c>
      <c r="J31" s="304"/>
    </row>
    <row r="32" spans="1:10" s="326" customFormat="1" ht="15.75" customHeight="1">
      <c r="A32" s="339" t="s">
        <v>151</v>
      </c>
      <c r="B32" s="337">
        <f>SUM(B33:B36)</f>
        <v>64073</v>
      </c>
      <c r="C32" s="336">
        <f t="shared" si="0"/>
        <v>0.05675616542225868</v>
      </c>
      <c r="D32" s="335">
        <f>SUM(D33:D36)</f>
        <v>50736</v>
      </c>
      <c r="E32" s="338">
        <f>(B32/D32-1)</f>
        <v>0.26287054556922107</v>
      </c>
      <c r="F32" s="337">
        <f>SUM(F33:F36)</f>
        <v>661472</v>
      </c>
      <c r="G32" s="336">
        <f t="shared" si="1"/>
        <v>0.054864656475481305</v>
      </c>
      <c r="H32" s="335">
        <f>SUM(H33:H36)</f>
        <v>404947</v>
      </c>
      <c r="I32" s="334">
        <f>(F32/H32-1)</f>
        <v>0.6334779613134558</v>
      </c>
      <c r="J32" s="327"/>
    </row>
    <row r="33" spans="1:10" ht="15.75" customHeight="1">
      <c r="A33" s="318" t="s">
        <v>45</v>
      </c>
      <c r="B33" s="315">
        <v>39652</v>
      </c>
      <c r="C33" s="317">
        <f t="shared" si="0"/>
        <v>0.035123928508473165</v>
      </c>
      <c r="D33" s="316">
        <v>8560</v>
      </c>
      <c r="E33" s="312">
        <f>IF(ISERROR(B33/D33-1),"         /0",IF(B33/D33&gt;5,"  *  ",(B33/D33-1)))</f>
        <v>3.6322429906542055</v>
      </c>
      <c r="F33" s="315">
        <v>218526</v>
      </c>
      <c r="G33" s="317">
        <f t="shared" si="1"/>
        <v>0.01812526293019361</v>
      </c>
      <c r="H33" s="316">
        <v>61116</v>
      </c>
      <c r="I33" s="312">
        <f>IF(ISERROR(F33/H33-1),"         /0",IF(F33/H33&gt;5,"  *  ",(F33/H33-1)))</f>
        <v>2.575593952483801</v>
      </c>
      <c r="J33" s="304"/>
    </row>
    <row r="34" spans="1:10" ht="15.75" customHeight="1">
      <c r="A34" s="318" t="s">
        <v>44</v>
      </c>
      <c r="B34" s="315">
        <v>13588</v>
      </c>
      <c r="C34" s="317">
        <f t="shared" si="0"/>
        <v>0.012036314450043715</v>
      </c>
      <c r="D34" s="316">
        <v>9191</v>
      </c>
      <c r="E34" s="312">
        <f>IF(ISERROR(B34/D34-1),"         /0",IF(B34/D34&gt;5,"  *  ",(B34/D34-1)))</f>
        <v>0.47840278533347846</v>
      </c>
      <c r="F34" s="315">
        <v>147101</v>
      </c>
      <c r="G34" s="317">
        <f t="shared" si="1"/>
        <v>0.012201039246105315</v>
      </c>
      <c r="H34" s="316">
        <v>42662</v>
      </c>
      <c r="I34" s="312">
        <f>IF(ISERROR(F34/H34-1),"         /0",IF(F34/H34&gt;5,"  *  ",(F34/H34-1)))</f>
        <v>2.448056818714547</v>
      </c>
      <c r="J34" s="304"/>
    </row>
    <row r="35" spans="1:10" ht="15.75" customHeight="1">
      <c r="A35" s="318" t="s">
        <v>43</v>
      </c>
      <c r="B35" s="315">
        <v>10833</v>
      </c>
      <c r="C35" s="317">
        <f t="shared" si="0"/>
        <v>0.009595922463741798</v>
      </c>
      <c r="D35" s="316">
        <v>11796</v>
      </c>
      <c r="E35" s="312">
        <f>IF(ISERROR(B35/D35-1),"         /0",IF(B35/D35&gt;5,"  *  ",(B35/D35-1)))</f>
        <v>-0.0816378433367243</v>
      </c>
      <c r="F35" s="315">
        <v>116455</v>
      </c>
      <c r="G35" s="317">
        <f t="shared" si="1"/>
        <v>0.009659159525803322</v>
      </c>
      <c r="H35" s="316">
        <v>94851</v>
      </c>
      <c r="I35" s="312">
        <f>IF(ISERROR(F35/H35-1),"         /0",IF(F35/H35&gt;5,"  *  ",(F35/H35-1)))</f>
        <v>0.22776776206892912</v>
      </c>
      <c r="J35" s="304"/>
    </row>
    <row r="36" spans="1:10" ht="15.75" customHeight="1" thickBot="1">
      <c r="A36" s="318" t="s">
        <v>58</v>
      </c>
      <c r="B36" s="315">
        <v>0</v>
      </c>
      <c r="C36" s="317">
        <f t="shared" si="0"/>
        <v>0</v>
      </c>
      <c r="D36" s="316">
        <v>21189</v>
      </c>
      <c r="E36" s="312">
        <f>IF(ISERROR(B36/D36-1),"         /0",IF(B36/D36&gt;5,"  *  ",(B36/D36-1)))</f>
        <v>-1</v>
      </c>
      <c r="F36" s="315">
        <v>179390</v>
      </c>
      <c r="G36" s="317">
        <f t="shared" si="1"/>
        <v>0.014879194773379055</v>
      </c>
      <c r="H36" s="316">
        <v>206318</v>
      </c>
      <c r="I36" s="312">
        <f>IF(ISERROR(F36/H36-1),"         /0",IF(F36/H36&gt;5,"  *  ",(F36/H36-1)))</f>
        <v>-0.13051696895084286</v>
      </c>
      <c r="J36" s="304"/>
    </row>
    <row r="37" spans="1:10" s="326" customFormat="1" ht="15.75" customHeight="1">
      <c r="A37" s="339" t="s">
        <v>149</v>
      </c>
      <c r="B37" s="337">
        <f>SUM(B38:B41)</f>
        <v>40988</v>
      </c>
      <c r="C37" s="336">
        <f t="shared" si="0"/>
        <v>0.03630736360600469</v>
      </c>
      <c r="D37" s="335">
        <f>SUM(D38:D41)</f>
        <v>27094</v>
      </c>
      <c r="E37" s="338">
        <f>(B37/D37-1)</f>
        <v>0.5128072636007972</v>
      </c>
      <c r="F37" s="337">
        <f>SUM(F38:F41)</f>
        <v>449269</v>
      </c>
      <c r="G37" s="336">
        <f t="shared" si="1"/>
        <v>0.03726384389676813</v>
      </c>
      <c r="H37" s="335">
        <f>SUM(H38:H41)</f>
        <v>250993</v>
      </c>
      <c r="I37" s="334">
        <f>(F37/H37-1)</f>
        <v>0.7899662540389574</v>
      </c>
      <c r="J37" s="327"/>
    </row>
    <row r="38" spans="1:10" ht="15.75" customHeight="1">
      <c r="A38" s="318" t="s">
        <v>45</v>
      </c>
      <c r="B38" s="315">
        <v>25133</v>
      </c>
      <c r="C38" s="317">
        <f aca="true" t="shared" si="2" ref="C38:C69">(B38/$B$6)</f>
        <v>0.02226292986995501</v>
      </c>
      <c r="D38" s="316">
        <v>7933</v>
      </c>
      <c r="E38" s="312">
        <f>IF(ISERROR(B38/D38-1),"         /0",IF(B38/D38&gt;5,"  *  ",(B38/D38-1)))</f>
        <v>2.1681583259800834</v>
      </c>
      <c r="F38" s="315">
        <v>176949</v>
      </c>
      <c r="G38" s="317">
        <f aca="true" t="shared" si="3" ref="G38:G69">(F38/$F$6)</f>
        <v>0.014676730229971853</v>
      </c>
      <c r="H38" s="316">
        <v>98659</v>
      </c>
      <c r="I38" s="312">
        <f>IF(ISERROR(F38/H38-1),"         /0",IF(F38/H38&gt;5,"  *  ",(F38/H38-1)))</f>
        <v>0.7935413900404424</v>
      </c>
      <c r="J38" s="304"/>
    </row>
    <row r="39" spans="1:10" ht="15.75" customHeight="1">
      <c r="A39" s="318" t="s">
        <v>43</v>
      </c>
      <c r="B39" s="315">
        <v>9729</v>
      </c>
      <c r="C39" s="317">
        <f t="shared" si="2"/>
        <v>0.00861799405979359</v>
      </c>
      <c r="D39" s="316">
        <v>10670</v>
      </c>
      <c r="E39" s="312">
        <f>IF(ISERROR(B39/D39-1),"         /0",IF(B39/D39&gt;5,"  *  ",(B39/D39-1)))</f>
        <v>-0.08819119025304589</v>
      </c>
      <c r="F39" s="315">
        <v>116438</v>
      </c>
      <c r="G39" s="317">
        <f t="shared" si="3"/>
        <v>0.009657749490064722</v>
      </c>
      <c r="H39" s="316">
        <v>86463</v>
      </c>
      <c r="I39" s="312">
        <f>IF(ISERROR(F39/H39-1),"         /0",IF(F39/H39&gt;5,"  *  ",(F39/H39-1)))</f>
        <v>0.3466800828099881</v>
      </c>
      <c r="J39" s="304"/>
    </row>
    <row r="40" spans="1:10" ht="15.75" customHeight="1">
      <c r="A40" s="318" t="s">
        <v>44</v>
      </c>
      <c r="B40" s="315">
        <v>6126</v>
      </c>
      <c r="C40" s="317">
        <f t="shared" si="2"/>
        <v>0.005426439676256094</v>
      </c>
      <c r="D40" s="316">
        <v>202</v>
      </c>
      <c r="E40" s="312" t="str">
        <f>IF(ISERROR(B40/D40-1),"         /0",IF(B40/D40&gt;5,"  *  ",(B40/D40-1)))</f>
        <v>  *  </v>
      </c>
      <c r="F40" s="315">
        <v>89121</v>
      </c>
      <c r="G40" s="317">
        <f t="shared" si="3"/>
        <v>0.0073919879446920946</v>
      </c>
      <c r="H40" s="316">
        <v>2644</v>
      </c>
      <c r="I40" s="312" t="str">
        <f>IF(ISERROR(F40/H40-1),"         /0",IF(F40/H40&gt;5,"  *  ",(F40/H40-1)))</f>
        <v>  *  </v>
      </c>
      <c r="J40" s="304"/>
    </row>
    <row r="41" spans="1:10" ht="15.75" customHeight="1" thickBot="1">
      <c r="A41" s="318" t="s">
        <v>39</v>
      </c>
      <c r="B41" s="315"/>
      <c r="C41" s="317">
        <f t="shared" si="2"/>
        <v>0</v>
      </c>
      <c r="D41" s="316">
        <v>8289</v>
      </c>
      <c r="E41" s="312">
        <f>IF(ISERROR(B41/D41-1),"         /0",IF(B41/D41&gt;5,"  *  ",(B41/D41-1)))</f>
        <v>-1</v>
      </c>
      <c r="F41" s="315">
        <v>66761</v>
      </c>
      <c r="G41" s="317">
        <f t="shared" si="3"/>
        <v>0.005537376232039462</v>
      </c>
      <c r="H41" s="316">
        <v>63227</v>
      </c>
      <c r="I41" s="312">
        <f>IF(ISERROR(F41/H41-1),"         /0",IF(F41/H41&gt;5,"  *  ",(F41/H41-1)))</f>
        <v>0.05589384282031418</v>
      </c>
      <c r="J41" s="304"/>
    </row>
    <row r="42" spans="1:10" s="326" customFormat="1" ht="15.75" customHeight="1">
      <c r="A42" s="339" t="s">
        <v>143</v>
      </c>
      <c r="B42" s="337">
        <f>SUM(B43:B45)</f>
        <v>16613</v>
      </c>
      <c r="C42" s="336">
        <f t="shared" si="2"/>
        <v>0.014715873709050356</v>
      </c>
      <c r="D42" s="335">
        <f>SUM(D43:D45)</f>
        <v>13098</v>
      </c>
      <c r="E42" s="338">
        <f>(B42/D42-1)</f>
        <v>0.268361581920904</v>
      </c>
      <c r="F42" s="337">
        <f>SUM(F43:F45)</f>
        <v>171206</v>
      </c>
      <c r="G42" s="336">
        <f t="shared" si="3"/>
        <v>0.014200386980161295</v>
      </c>
      <c r="H42" s="335">
        <f>SUM(H43:H45)</f>
        <v>124293</v>
      </c>
      <c r="I42" s="334">
        <f>(F42/H42-1)</f>
        <v>0.37743879381783363</v>
      </c>
      <c r="J42" s="327"/>
    </row>
    <row r="43" spans="1:10" ht="15.75" customHeight="1">
      <c r="A43" s="333" t="s">
        <v>45</v>
      </c>
      <c r="B43" s="315">
        <v>15749</v>
      </c>
      <c r="C43" s="317">
        <f t="shared" si="2"/>
        <v>0.013950538436395236</v>
      </c>
      <c r="D43" s="316">
        <v>9488</v>
      </c>
      <c r="E43" s="312">
        <f>IF(ISERROR(B43/D43-1),"         /0",IF(B43/D43&gt;5,"  *  ",(B43/D43-1)))</f>
        <v>0.6598861720067453</v>
      </c>
      <c r="F43" s="315">
        <v>135785</v>
      </c>
      <c r="G43" s="317">
        <f t="shared" si="3"/>
        <v>0.0112624531038702</v>
      </c>
      <c r="H43" s="316">
        <v>92262</v>
      </c>
      <c r="I43" s="312">
        <f>IF(ISERROR(F43/H43-1),"         /0",IF(F43/H43&gt;5,"  *  ",(F43/H43-1)))</f>
        <v>0.4717326743404653</v>
      </c>
      <c r="J43" s="304"/>
    </row>
    <row r="44" spans="1:10" ht="15.75" customHeight="1">
      <c r="A44" s="333" t="s">
        <v>44</v>
      </c>
      <c r="B44" s="315">
        <v>543</v>
      </c>
      <c r="C44" s="317">
        <f t="shared" si="2"/>
        <v>0.00048099195955061356</v>
      </c>
      <c r="D44" s="316">
        <v>390</v>
      </c>
      <c r="E44" s="312">
        <f>IF(ISERROR(B44/D44-1),"         /0",IF(B44/D44&gt;5,"  *  ",(B44/D44-1)))</f>
        <v>0.39230769230769225</v>
      </c>
      <c r="F44" s="315">
        <v>4949</v>
      </c>
      <c r="G44" s="317">
        <f t="shared" si="3"/>
        <v>0.00041048628649006605</v>
      </c>
      <c r="H44" s="316">
        <v>2253</v>
      </c>
      <c r="I44" s="312">
        <f>IF(ISERROR(F44/H44-1),"         /0",IF(F44/H44&gt;5,"  *  ",(F44/H44-1)))</f>
        <v>1.1966267199289837</v>
      </c>
      <c r="J44" s="304"/>
    </row>
    <row r="45" spans="1:10" ht="15.75" customHeight="1" thickBot="1">
      <c r="A45" s="333" t="s">
        <v>58</v>
      </c>
      <c r="B45" s="315">
        <v>321</v>
      </c>
      <c r="C45" s="317">
        <f t="shared" si="2"/>
        <v>0.00028434331310450635</v>
      </c>
      <c r="D45" s="316">
        <v>3220</v>
      </c>
      <c r="E45" s="312">
        <f>IF(ISERROR(B45/D45-1),"         /0",IF(B45/D45&gt;5,"  *  ",(B45/D45-1)))</f>
        <v>-0.9003105590062112</v>
      </c>
      <c r="F45" s="315">
        <v>30472</v>
      </c>
      <c r="G45" s="317">
        <f t="shared" si="3"/>
        <v>0.002527447589801029</v>
      </c>
      <c r="H45" s="316">
        <v>29778</v>
      </c>
      <c r="I45" s="312">
        <f>IF(ISERROR(F45/H45-1),"         /0",IF(F45/H45&gt;5,"  *  ",(F45/H45-1)))</f>
        <v>0.0233057962254013</v>
      </c>
      <c r="J45" s="304"/>
    </row>
    <row r="46" spans="1:10" ht="15.75" customHeight="1">
      <c r="A46" s="339" t="s">
        <v>147</v>
      </c>
      <c r="B46" s="337">
        <f>SUM(B47:B50)</f>
        <v>30962</v>
      </c>
      <c r="C46" s="336">
        <f t="shared" si="2"/>
        <v>0.027426285546235905</v>
      </c>
      <c r="D46" s="335">
        <f>SUM(D47:D50)</f>
        <v>23262</v>
      </c>
      <c r="E46" s="338">
        <f>(B46/D46-1)</f>
        <v>0.3310119508210816</v>
      </c>
      <c r="F46" s="337">
        <f>SUM(F47:F50)</f>
        <v>327082</v>
      </c>
      <c r="G46" s="336">
        <f t="shared" si="3"/>
        <v>0.027129253497220406</v>
      </c>
      <c r="H46" s="335">
        <f>SUM(H47:H50)</f>
        <v>194668</v>
      </c>
      <c r="I46" s="334">
        <f>(F46/H46-1)</f>
        <v>0.680204245176403</v>
      </c>
      <c r="J46" s="304"/>
    </row>
    <row r="47" spans="1:10" ht="15.75" customHeight="1">
      <c r="A47" s="333" t="s">
        <v>45</v>
      </c>
      <c r="B47" s="315">
        <v>11287</v>
      </c>
      <c r="C47" s="317">
        <f t="shared" si="2"/>
        <v>0.009998077803771224</v>
      </c>
      <c r="D47" s="316"/>
      <c r="E47" s="312" t="str">
        <f>IF(ISERROR(B47/D47-1),"         /0",IF(B47/D47&gt;5,"  *  ",(B47/D47-1)))</f>
        <v>         /0</v>
      </c>
      <c r="F47" s="315">
        <v>33619</v>
      </c>
      <c r="G47" s="317">
        <f t="shared" si="3"/>
        <v>0.002788470087999501</v>
      </c>
      <c r="H47" s="316"/>
      <c r="I47" s="312" t="str">
        <f>IF(ISERROR(F47/H47-1),"         /0",IF(F47/H47&gt;5,"  *  ",(F47/H47-1)))</f>
        <v>         /0</v>
      </c>
      <c r="J47" s="304"/>
    </row>
    <row r="48" spans="1:10" ht="15.75" customHeight="1">
      <c r="A48" s="333" t="s">
        <v>44</v>
      </c>
      <c r="B48" s="315">
        <v>10552</v>
      </c>
      <c r="C48" s="317">
        <f t="shared" si="2"/>
        <v>0.00934701133918614</v>
      </c>
      <c r="D48" s="316">
        <v>4489</v>
      </c>
      <c r="E48" s="312">
        <f>IF(ISERROR(B48/D48-1),"         /0",IF(B48/D48&gt;5,"  *  ",(B48/D48-1)))</f>
        <v>1.350634885275117</v>
      </c>
      <c r="F48" s="315">
        <v>118750</v>
      </c>
      <c r="G48" s="317">
        <f t="shared" si="3"/>
        <v>0.009849514350514314</v>
      </c>
      <c r="H48" s="316">
        <v>22243</v>
      </c>
      <c r="I48" s="312" t="str">
        <f>IF(ISERROR(F48/H48-1),"         /0",IF(F48/H48&gt;5,"  *  ",(F48/H48-1)))</f>
        <v>  *  </v>
      </c>
      <c r="J48" s="304"/>
    </row>
    <row r="49" spans="1:10" ht="15.75" customHeight="1">
      <c r="A49" s="333" t="s">
        <v>43</v>
      </c>
      <c r="B49" s="315">
        <v>9123</v>
      </c>
      <c r="C49" s="317">
        <f t="shared" si="2"/>
        <v>0.00808119640327854</v>
      </c>
      <c r="D49" s="316">
        <v>10676</v>
      </c>
      <c r="E49" s="312">
        <f>IF(ISERROR(B49/D49-1),"         /0",IF(B49/D49&gt;5,"  *  ",(B49/D49-1)))</f>
        <v>-0.14546646684151365</v>
      </c>
      <c r="F49" s="315">
        <v>100529</v>
      </c>
      <c r="G49" s="317">
        <f t="shared" si="3"/>
        <v>0.008338204868571399</v>
      </c>
      <c r="H49" s="316">
        <v>89335</v>
      </c>
      <c r="I49" s="312">
        <f>IF(ISERROR(F49/H49-1),"         /0",IF(F49/H49&gt;5,"  *  ",(F49/H49-1)))</f>
        <v>0.12530363239491793</v>
      </c>
      <c r="J49" s="304"/>
    </row>
    <row r="50" spans="1:10" ht="15.75" customHeight="1" thickBot="1">
      <c r="A50" s="333" t="s">
        <v>58</v>
      </c>
      <c r="B50" s="315">
        <v>0</v>
      </c>
      <c r="C50" s="317">
        <f t="shared" si="2"/>
        <v>0</v>
      </c>
      <c r="D50" s="316">
        <v>8097</v>
      </c>
      <c r="E50" s="312">
        <f>IF(ISERROR(B50/D50-1),"         /0",IF(B50/D50&gt;5,"  *  ",(B50/D50-1)))</f>
        <v>-1</v>
      </c>
      <c r="F50" s="315">
        <v>74184</v>
      </c>
      <c r="G50" s="317">
        <f t="shared" si="3"/>
        <v>0.006153064190135191</v>
      </c>
      <c r="H50" s="316">
        <v>83090</v>
      </c>
      <c r="I50" s="312">
        <f>IF(ISERROR(F50/H50-1),"         /0",IF(F50/H50&gt;5,"  *  ",(F50/H50-1)))</f>
        <v>-0.10718498014201472</v>
      </c>
      <c r="J50" s="304"/>
    </row>
    <row r="51" spans="1:10" s="326" customFormat="1" ht="15.75" customHeight="1" thickBot="1">
      <c r="A51" s="332" t="s">
        <v>160</v>
      </c>
      <c r="B51" s="331">
        <f>SUM(B52:B58)</f>
        <v>469689</v>
      </c>
      <c r="C51" s="330">
        <f t="shared" si="2"/>
        <v>0.4160527301829984</v>
      </c>
      <c r="D51" s="329">
        <f>SUM(D52:D58)</f>
        <v>418946</v>
      </c>
      <c r="E51" s="328">
        <f>(B51/D51-1)</f>
        <v>0.12112062175077454</v>
      </c>
      <c r="F51" s="331">
        <f>SUM(F52:F58)</f>
        <v>5214181</v>
      </c>
      <c r="G51" s="330">
        <f t="shared" si="3"/>
        <v>0.4324812680899291</v>
      </c>
      <c r="H51" s="329">
        <f>SUM(H52:H58)</f>
        <v>4251431</v>
      </c>
      <c r="I51" s="328">
        <f>(F51/H51-1)</f>
        <v>0.22645316365242674</v>
      </c>
      <c r="J51" s="327"/>
    </row>
    <row r="52" spans="1:10" ht="15.75" customHeight="1">
      <c r="A52" s="325" t="s">
        <v>45</v>
      </c>
      <c r="B52" s="322">
        <v>185053</v>
      </c>
      <c r="C52" s="324">
        <f t="shared" si="2"/>
        <v>0.1639208196882499</v>
      </c>
      <c r="D52" s="323">
        <v>110515</v>
      </c>
      <c r="E52" s="319">
        <f aca="true" t="shared" si="4" ref="E52:E58">IF(ISERROR(B52/D52-1),"         /0",IF(B52/D52&gt;5,"  *  ",(B52/D52-1)))</f>
        <v>0.6744604804777632</v>
      </c>
      <c r="F52" s="322">
        <v>1562407</v>
      </c>
      <c r="G52" s="321">
        <f t="shared" si="3"/>
        <v>0.12959115930816015</v>
      </c>
      <c r="H52" s="320">
        <v>1024295</v>
      </c>
      <c r="I52" s="319">
        <f aca="true" t="shared" si="5" ref="I52:I58">IF(ISERROR(F52/H52-1),"         /0",IF(F52/H52&gt;5,"  *  ",(F52/H52-1)))</f>
        <v>0.5253486544403712</v>
      </c>
      <c r="J52" s="304"/>
    </row>
    <row r="53" spans="1:10" ht="15.75" customHeight="1">
      <c r="A53" s="318" t="s">
        <v>44</v>
      </c>
      <c r="B53" s="315">
        <v>102717</v>
      </c>
      <c r="C53" s="317">
        <f t="shared" si="2"/>
        <v>0.09098720277930086</v>
      </c>
      <c r="D53" s="316">
        <v>86536</v>
      </c>
      <c r="E53" s="312">
        <f t="shared" si="4"/>
        <v>0.18698576315059623</v>
      </c>
      <c r="F53" s="315">
        <v>1201623</v>
      </c>
      <c r="G53" s="314">
        <f t="shared" si="3"/>
        <v>0.09966655143080473</v>
      </c>
      <c r="H53" s="313">
        <v>791840</v>
      </c>
      <c r="I53" s="312">
        <f t="shared" si="5"/>
        <v>0.517507324712063</v>
      </c>
      <c r="J53" s="304"/>
    </row>
    <row r="54" spans="1:10" ht="15.75" customHeight="1">
      <c r="A54" s="318" t="s">
        <v>43</v>
      </c>
      <c r="B54" s="315">
        <v>63890</v>
      </c>
      <c r="C54" s="317">
        <f t="shared" si="2"/>
        <v>0.0565940631596477</v>
      </c>
      <c r="D54" s="316">
        <v>62404</v>
      </c>
      <c r="E54" s="312">
        <f t="shared" si="4"/>
        <v>0.023812576116915674</v>
      </c>
      <c r="F54" s="315">
        <v>750172</v>
      </c>
      <c r="G54" s="314">
        <f t="shared" si="3"/>
        <v>0.062221725299823366</v>
      </c>
      <c r="H54" s="313">
        <v>695193</v>
      </c>
      <c r="I54" s="312">
        <f t="shared" si="5"/>
        <v>0.07908451322150833</v>
      </c>
      <c r="J54" s="304"/>
    </row>
    <row r="55" spans="1:10" ht="15.75" customHeight="1">
      <c r="A55" s="318" t="s">
        <v>42</v>
      </c>
      <c r="B55" s="315">
        <v>63275</v>
      </c>
      <c r="C55" s="317">
        <f t="shared" si="2"/>
        <v>0.056049293260709156</v>
      </c>
      <c r="D55" s="316">
        <v>71131</v>
      </c>
      <c r="E55" s="312">
        <f t="shared" si="4"/>
        <v>-0.11044411016293876</v>
      </c>
      <c r="F55" s="315">
        <v>738060</v>
      </c>
      <c r="G55" s="314">
        <f t="shared" si="3"/>
        <v>0.061217116307710276</v>
      </c>
      <c r="H55" s="313">
        <v>780754</v>
      </c>
      <c r="I55" s="312">
        <f t="shared" si="5"/>
        <v>-0.05468303716663636</v>
      </c>
      <c r="J55" s="304"/>
    </row>
    <row r="56" spans="1:10" ht="15.75" customHeight="1">
      <c r="A56" s="318" t="s">
        <v>41</v>
      </c>
      <c r="B56" s="315">
        <v>36028</v>
      </c>
      <c r="C56" s="317">
        <f t="shared" si="2"/>
        <v>0.031913772225947525</v>
      </c>
      <c r="D56" s="316">
        <v>26697</v>
      </c>
      <c r="E56" s="312">
        <f t="shared" si="4"/>
        <v>0.3495149267707982</v>
      </c>
      <c r="F56" s="315">
        <v>323944</v>
      </c>
      <c r="G56" s="314">
        <f t="shared" si="3"/>
        <v>0.026868977488530604</v>
      </c>
      <c r="H56" s="313">
        <v>251622</v>
      </c>
      <c r="I56" s="312">
        <f t="shared" si="5"/>
        <v>0.2874231982894977</v>
      </c>
      <c r="J56" s="304"/>
    </row>
    <row r="57" spans="1:11" ht="15.75" customHeight="1">
      <c r="A57" s="318" t="s">
        <v>40</v>
      </c>
      <c r="B57" s="315">
        <v>18726</v>
      </c>
      <c r="C57" s="317">
        <f t="shared" si="2"/>
        <v>0.01658757906914326</v>
      </c>
      <c r="D57" s="316">
        <v>15032</v>
      </c>
      <c r="E57" s="312">
        <f t="shared" si="4"/>
        <v>0.24574241617881842</v>
      </c>
      <c r="F57" s="315">
        <v>174825</v>
      </c>
      <c r="G57" s="314">
        <f t="shared" si="3"/>
        <v>0.014500558705925601</v>
      </c>
      <c r="H57" s="313">
        <v>148808</v>
      </c>
      <c r="I57" s="312">
        <f t="shared" si="5"/>
        <v>0.1748360303209504</v>
      </c>
      <c r="J57" s="304"/>
      <c r="K57" s="302"/>
    </row>
    <row r="58" spans="1:10" ht="15.75" customHeight="1" thickBot="1">
      <c r="A58" s="311" t="s">
        <v>39</v>
      </c>
      <c r="B58" s="308"/>
      <c r="C58" s="310">
        <f t="shared" si="2"/>
        <v>0</v>
      </c>
      <c r="D58" s="309">
        <v>46631</v>
      </c>
      <c r="E58" s="305">
        <f t="shared" si="4"/>
        <v>-1</v>
      </c>
      <c r="F58" s="308">
        <v>463150</v>
      </c>
      <c r="G58" s="307">
        <f t="shared" si="3"/>
        <v>0.03841517954897436</v>
      </c>
      <c r="H58" s="306">
        <v>558919</v>
      </c>
      <c r="I58" s="305">
        <f t="shared" si="5"/>
        <v>-0.17134683200964718</v>
      </c>
      <c r="J58" s="304"/>
    </row>
    <row r="59" ht="15.75" customHeight="1">
      <c r="A59" s="303" t="s">
        <v>159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59:I65536 E59:E65536 I3:I5 E3:E5">
    <cfRule type="cellIs" priority="1" dxfId="83" operator="lessThan" stopIfTrue="1">
      <formula>0</formula>
    </cfRule>
  </conditionalFormatting>
  <conditionalFormatting sqref="E6:E58 I6:I58">
    <cfRule type="cellIs" priority="2" dxfId="83" operator="lessThan" stopIfTrue="1">
      <formula>0</formula>
    </cfRule>
    <cfRule type="cellIs" priority="3" dxfId="85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Noviembre 2010</dc:title>
  <dc:subject/>
  <dc:creator>Juan Carlos Torres Camargo</dc:creator>
  <cp:keywords/>
  <dc:description/>
  <cp:lastModifiedBy>Juan Carlos Torres Camargo</cp:lastModifiedBy>
  <dcterms:created xsi:type="dcterms:W3CDTF">2011-02-18T15:14:38Z</dcterms:created>
  <dcterms:modified xsi:type="dcterms:W3CDTF">2011-02-18T18:37:48Z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AEVVZYF6TF2M-634-16</vt:lpwstr>
  </property>
  <property fmtid="{D5CDD505-2E9C-101B-9397-08002B2CF9AE}" pid="3" name="_dlc_DocIdItemGuid">
    <vt:lpwstr>3824c245-7e34-4fcb-9e8b-cd3465884bae</vt:lpwstr>
  </property>
  <property fmtid="{D5CDD505-2E9C-101B-9397-08002B2CF9AE}" pid="4" name="_dlc_DocIdUrl">
    <vt:lpwstr>http://bog127/AAeronautica/Estadisticas/TAereo/EOperacionales/BolPubAnte/_layouts/DocIdRedir.aspx?ID=AEVVZYF6TF2M-634-16, AEVVZYF6TF2M-634-16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92.0000000000000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